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904" firstSheet="1" activeTab="1"/>
  </bookViews>
  <sheets>
    <sheet name="All DATA" sheetId="110" state="hidden" r:id="rId1"/>
    <sheet name="group (1)" sheetId="1" r:id="rId2"/>
    <sheet name="group (2)" sheetId="256" r:id="rId3"/>
    <sheet name="group (3)" sheetId="257" r:id="rId4"/>
    <sheet name="group (4)" sheetId="258" r:id="rId5"/>
    <sheet name="group (5)" sheetId="259" r:id="rId6"/>
    <sheet name="group (6)" sheetId="260" r:id="rId7"/>
    <sheet name="group (7)" sheetId="261" r:id="rId8"/>
    <sheet name="group (8)" sheetId="262" r:id="rId9"/>
    <sheet name="group (9)" sheetId="263" r:id="rId10"/>
    <sheet name="group (10)" sheetId="264" r:id="rId11"/>
    <sheet name="group (11)" sheetId="265" r:id="rId12"/>
    <sheet name="group (12)" sheetId="266" r:id="rId13"/>
  </sheets>
  <definedNames>
    <definedName name="_xlnm._FilterDatabase" localSheetId="0" hidden="1">'All DATA'!$A$1:$P$97</definedName>
    <definedName name="_xlnm.Print_Area" localSheetId="1">'group (1)'!$A:$K</definedName>
    <definedName name="_xlnm.Print_Area" localSheetId="10">'group (10)'!$A:$K</definedName>
    <definedName name="_xlnm.Print_Area" localSheetId="11">'group (11)'!$A:$K</definedName>
    <definedName name="_xlnm.Print_Area" localSheetId="12">'group (12)'!$A:$K</definedName>
    <definedName name="_xlnm.Print_Area" localSheetId="2">'group (2)'!$A:$K</definedName>
    <definedName name="_xlnm.Print_Area" localSheetId="3">'group (3)'!$A:$K</definedName>
    <definedName name="_xlnm.Print_Area" localSheetId="4">'group (4)'!$A:$K</definedName>
    <definedName name="_xlnm.Print_Area" localSheetId="5">'group (5)'!$A:$K</definedName>
    <definedName name="_xlnm.Print_Area" localSheetId="6">'group (6)'!$A:$K</definedName>
    <definedName name="_xlnm.Print_Area" localSheetId="7">'group (7)'!$A:$K</definedName>
    <definedName name="_xlnm.Print_Area" localSheetId="8">'group (8)'!$A:$K</definedName>
    <definedName name="_xlnm.Print_Area" localSheetId="9">'group (9)'!$A:$K</definedName>
  </definedNames>
  <calcPr calcId="145621"/>
</workbook>
</file>

<file path=xl/calcChain.xml><?xml version="1.0" encoding="utf-8"?>
<calcChain xmlns="http://schemas.openxmlformats.org/spreadsheetml/2006/main">
  <c r="N139" i="266" l="1"/>
  <c r="N137" i="266"/>
  <c r="A137" i="266" s="1"/>
  <c r="A142" i="266" s="1"/>
  <c r="N134" i="266"/>
  <c r="N132" i="266"/>
  <c r="A132" i="266" s="1"/>
  <c r="N108" i="266"/>
  <c r="N106" i="266"/>
  <c r="A106" i="266" s="1"/>
  <c r="A111" i="266" s="1"/>
  <c r="N103" i="266"/>
  <c r="N101" i="266"/>
  <c r="A101" i="266"/>
  <c r="N77" i="266"/>
  <c r="N76" i="266"/>
  <c r="N74" i="266"/>
  <c r="A74" i="266" s="1"/>
  <c r="A80" i="266" s="1"/>
  <c r="N71" i="266"/>
  <c r="N70" i="266"/>
  <c r="N68" i="266"/>
  <c r="A68" i="266" s="1"/>
  <c r="N44" i="266"/>
  <c r="N43" i="266"/>
  <c r="N41" i="266"/>
  <c r="A41" i="266" s="1"/>
  <c r="A47" i="266" s="1"/>
  <c r="N38" i="266"/>
  <c r="N37" i="266"/>
  <c r="N35" i="266"/>
  <c r="A35" i="266" s="1"/>
  <c r="N11" i="266"/>
  <c r="N10" i="266"/>
  <c r="N8" i="266"/>
  <c r="A8" i="266" s="1"/>
  <c r="A14" i="266" s="1"/>
  <c r="N5" i="266"/>
  <c r="N4" i="266"/>
  <c r="N2" i="266"/>
  <c r="A2" i="266" s="1"/>
  <c r="N1" i="266"/>
  <c r="N139" i="265"/>
  <c r="N137" i="265"/>
  <c r="A137" i="265" s="1"/>
  <c r="A142" i="265" s="1"/>
  <c r="N134" i="265"/>
  <c r="N132" i="265"/>
  <c r="A132" i="265"/>
  <c r="N108" i="265"/>
  <c r="N106" i="265"/>
  <c r="A106" i="265" s="1"/>
  <c r="A111" i="265" s="1"/>
  <c r="N103" i="265"/>
  <c r="N101" i="265"/>
  <c r="A101" i="265" s="1"/>
  <c r="N77" i="265"/>
  <c r="N76" i="265"/>
  <c r="N74" i="265"/>
  <c r="A74" i="265"/>
  <c r="A80" i="265" s="1"/>
  <c r="N71" i="265"/>
  <c r="N70" i="265"/>
  <c r="N68" i="265"/>
  <c r="A68" i="265" s="1"/>
  <c r="N44" i="265"/>
  <c r="N43" i="265"/>
  <c r="N41" i="265"/>
  <c r="A41" i="265" s="1"/>
  <c r="A47" i="265" s="1"/>
  <c r="N38" i="265"/>
  <c r="N37" i="265"/>
  <c r="N35" i="265"/>
  <c r="A35" i="265" s="1"/>
  <c r="N11" i="265"/>
  <c r="N10" i="265"/>
  <c r="N8" i="265"/>
  <c r="A8" i="265" s="1"/>
  <c r="A14" i="265" s="1"/>
  <c r="N5" i="265"/>
  <c r="N4" i="265"/>
  <c r="N2" i="265"/>
  <c r="A2" i="265"/>
  <c r="N1" i="265"/>
  <c r="N139" i="264"/>
  <c r="N137" i="264"/>
  <c r="A137" i="264" s="1"/>
  <c r="A142" i="264" s="1"/>
  <c r="N134" i="264"/>
  <c r="N132" i="264"/>
  <c r="A132" i="264" s="1"/>
  <c r="N108" i="264"/>
  <c r="N106" i="264"/>
  <c r="A106" i="264"/>
  <c r="A111" i="264" s="1"/>
  <c r="N103" i="264"/>
  <c r="N101" i="264"/>
  <c r="A101" i="264"/>
  <c r="N77" i="264"/>
  <c r="N76" i="264"/>
  <c r="N74" i="264"/>
  <c r="A74" i="264" s="1"/>
  <c r="A80" i="264" s="1"/>
  <c r="N71" i="264"/>
  <c r="N70" i="264"/>
  <c r="N68" i="264"/>
  <c r="A68" i="264" s="1"/>
  <c r="N44" i="264"/>
  <c r="N43" i="264"/>
  <c r="N41" i="264"/>
  <c r="A41" i="264"/>
  <c r="A47" i="264" s="1"/>
  <c r="N38" i="264"/>
  <c r="N37" i="264"/>
  <c r="N35" i="264"/>
  <c r="A35" i="264" s="1"/>
  <c r="N11" i="264"/>
  <c r="N10" i="264"/>
  <c r="N8" i="264"/>
  <c r="A8" i="264" s="1"/>
  <c r="A14" i="264" s="1"/>
  <c r="N5" i="264"/>
  <c r="N4" i="264"/>
  <c r="N2" i="264"/>
  <c r="A2" i="264"/>
  <c r="N1" i="264"/>
  <c r="N139" i="263"/>
  <c r="N137" i="263"/>
  <c r="A137" i="263" s="1"/>
  <c r="A142" i="263" s="1"/>
  <c r="N134" i="263"/>
  <c r="N132" i="263"/>
  <c r="A132" i="263" s="1"/>
  <c r="N108" i="263"/>
  <c r="N106" i="263"/>
  <c r="A106" i="263" s="1"/>
  <c r="A111" i="263" s="1"/>
  <c r="N103" i="263"/>
  <c r="N101" i="263"/>
  <c r="A101" i="263"/>
  <c r="N77" i="263"/>
  <c r="N76" i="263"/>
  <c r="N74" i="263"/>
  <c r="A74" i="263" s="1"/>
  <c r="A80" i="263" s="1"/>
  <c r="N71" i="263"/>
  <c r="N70" i="263"/>
  <c r="N68" i="263"/>
  <c r="A68" i="263" s="1"/>
  <c r="N44" i="263"/>
  <c r="N43" i="263"/>
  <c r="N41" i="263"/>
  <c r="A41" i="263"/>
  <c r="A47" i="263" s="1"/>
  <c r="N38" i="263"/>
  <c r="N37" i="263"/>
  <c r="N35" i="263"/>
  <c r="A35" i="263" s="1"/>
  <c r="N11" i="263"/>
  <c r="N10" i="263"/>
  <c r="N8" i="263"/>
  <c r="A8" i="263" s="1"/>
  <c r="A14" i="263" s="1"/>
  <c r="N5" i="263"/>
  <c r="N4" i="263"/>
  <c r="N2" i="263"/>
  <c r="A2" i="263" s="1"/>
  <c r="N1" i="263"/>
  <c r="N139" i="262"/>
  <c r="N137" i="262"/>
  <c r="A137" i="262"/>
  <c r="A142" i="262" s="1"/>
  <c r="N134" i="262"/>
  <c r="N132" i="262"/>
  <c r="A132" i="262" s="1"/>
  <c r="N108" i="262"/>
  <c r="N106" i="262"/>
  <c r="A106" i="262" s="1"/>
  <c r="A111" i="262" s="1"/>
  <c r="N103" i="262"/>
  <c r="N101" i="262"/>
  <c r="A101" i="262" s="1"/>
  <c r="N77" i="262"/>
  <c r="N76" i="262"/>
  <c r="N74" i="262"/>
  <c r="A74" i="262" s="1"/>
  <c r="A80" i="262" s="1"/>
  <c r="N71" i="262"/>
  <c r="N70" i="262"/>
  <c r="N68" i="262"/>
  <c r="A68" i="262" s="1"/>
  <c r="N44" i="262"/>
  <c r="N43" i="262"/>
  <c r="N41" i="262"/>
  <c r="A41" i="262" s="1"/>
  <c r="A47" i="262" s="1"/>
  <c r="N38" i="262"/>
  <c r="N37" i="262"/>
  <c r="N35" i="262"/>
  <c r="A35" i="262" s="1"/>
  <c r="N11" i="262"/>
  <c r="N10" i="262"/>
  <c r="N8" i="262"/>
  <c r="A8" i="262"/>
  <c r="A14" i="262" s="1"/>
  <c r="N5" i="262"/>
  <c r="N4" i="262"/>
  <c r="N2" i="262"/>
  <c r="A2" i="262"/>
  <c r="N1" i="262"/>
  <c r="N139" i="261"/>
  <c r="N137" i="261"/>
  <c r="A137" i="261" s="1"/>
  <c r="A142" i="261" s="1"/>
  <c r="N134" i="261"/>
  <c r="N132" i="261"/>
  <c r="A132" i="261" s="1"/>
  <c r="N108" i="261"/>
  <c r="N106" i="261"/>
  <c r="A106" i="261" s="1"/>
  <c r="A111" i="261" s="1"/>
  <c r="N103" i="261"/>
  <c r="N101" i="261"/>
  <c r="A101" i="261"/>
  <c r="N77" i="261"/>
  <c r="N76" i="261"/>
  <c r="N74" i="261"/>
  <c r="A74" i="261" s="1"/>
  <c r="A80" i="261" s="1"/>
  <c r="N71" i="261"/>
  <c r="N70" i="261"/>
  <c r="N68" i="261"/>
  <c r="A68" i="261" s="1"/>
  <c r="N44" i="261"/>
  <c r="N43" i="261"/>
  <c r="N41" i="261"/>
  <c r="A41" i="261"/>
  <c r="A47" i="261" s="1"/>
  <c r="N38" i="261"/>
  <c r="N37" i="261"/>
  <c r="N35" i="261"/>
  <c r="A35" i="261"/>
  <c r="N11" i="261"/>
  <c r="N10" i="261"/>
  <c r="N8" i="261"/>
  <c r="A8" i="261"/>
  <c r="A14" i="261" s="1"/>
  <c r="N5" i="261"/>
  <c r="N4" i="261"/>
  <c r="N2" i="261"/>
  <c r="A2" i="261" s="1"/>
  <c r="N1" i="261"/>
  <c r="N139" i="260"/>
  <c r="N137" i="260"/>
  <c r="A137" i="260" s="1"/>
  <c r="A142" i="260" s="1"/>
  <c r="N134" i="260"/>
  <c r="N132" i="260"/>
  <c r="A132" i="260"/>
  <c r="N108" i="260"/>
  <c r="N106" i="260"/>
  <c r="A106" i="260" s="1"/>
  <c r="A111" i="260" s="1"/>
  <c r="N103" i="260"/>
  <c r="N101" i="260"/>
  <c r="A101" i="260" s="1"/>
  <c r="N77" i="260"/>
  <c r="N76" i="260"/>
  <c r="N74" i="260"/>
  <c r="A74" i="260"/>
  <c r="A80" i="260" s="1"/>
  <c r="N71" i="260"/>
  <c r="N70" i="260"/>
  <c r="N68" i="260"/>
  <c r="A68" i="260"/>
  <c r="N44" i="260"/>
  <c r="N43" i="260"/>
  <c r="N41" i="260"/>
  <c r="A41" i="260" s="1"/>
  <c r="A47" i="260" s="1"/>
  <c r="N38" i="260"/>
  <c r="N37" i="260"/>
  <c r="N35" i="260"/>
  <c r="A35" i="260" s="1"/>
  <c r="N11" i="260"/>
  <c r="N10" i="260"/>
  <c r="N8" i="260"/>
  <c r="A8" i="260" s="1"/>
  <c r="A14" i="260" s="1"/>
  <c r="N5" i="260"/>
  <c r="N4" i="260"/>
  <c r="N2" i="260"/>
  <c r="A2" i="260" s="1"/>
  <c r="N1" i="260"/>
  <c r="N139" i="259"/>
  <c r="N137" i="259"/>
  <c r="A137" i="259" s="1"/>
  <c r="A142" i="259" s="1"/>
  <c r="N134" i="259"/>
  <c r="N132" i="259"/>
  <c r="A132" i="259" s="1"/>
  <c r="N108" i="259"/>
  <c r="N106" i="259"/>
  <c r="A106" i="259" s="1"/>
  <c r="A111" i="259" s="1"/>
  <c r="N103" i="259"/>
  <c r="N101" i="259"/>
  <c r="A101" i="259"/>
  <c r="N77" i="259"/>
  <c r="N76" i="259"/>
  <c r="N74" i="259"/>
  <c r="A74" i="259" s="1"/>
  <c r="A80" i="259" s="1"/>
  <c r="N71" i="259"/>
  <c r="N70" i="259"/>
  <c r="N68" i="259"/>
  <c r="A68" i="259"/>
  <c r="N44" i="259"/>
  <c r="N43" i="259"/>
  <c r="N41" i="259"/>
  <c r="A41" i="259"/>
  <c r="A47" i="259" s="1"/>
  <c r="N38" i="259"/>
  <c r="N37" i="259"/>
  <c r="N35" i="259"/>
  <c r="A35" i="259"/>
  <c r="N11" i="259"/>
  <c r="N10" i="259"/>
  <c r="N8" i="259"/>
  <c r="A8" i="259"/>
  <c r="A14" i="259" s="1"/>
  <c r="N5" i="259"/>
  <c r="N4" i="259"/>
  <c r="N2" i="259"/>
  <c r="A2" i="259" s="1"/>
  <c r="N1" i="259"/>
  <c r="N139" i="258"/>
  <c r="N137" i="258"/>
  <c r="A137" i="258"/>
  <c r="A142" i="258" s="1"/>
  <c r="N134" i="258"/>
  <c r="N132" i="258"/>
  <c r="A132" i="258" s="1"/>
  <c r="N108" i="258"/>
  <c r="N106" i="258"/>
  <c r="A106" i="258" s="1"/>
  <c r="A111" i="258" s="1"/>
  <c r="N103" i="258"/>
  <c r="N101" i="258"/>
  <c r="A101" i="258" s="1"/>
  <c r="N77" i="258"/>
  <c r="N76" i="258"/>
  <c r="N74" i="258"/>
  <c r="A74" i="258"/>
  <c r="A80" i="258" s="1"/>
  <c r="N71" i="258"/>
  <c r="N70" i="258"/>
  <c r="N68" i="258"/>
  <c r="A68" i="258"/>
  <c r="N44" i="258"/>
  <c r="N43" i="258"/>
  <c r="N41" i="258"/>
  <c r="A41" i="258" s="1"/>
  <c r="A47" i="258" s="1"/>
  <c r="N38" i="258"/>
  <c r="N37" i="258"/>
  <c r="N35" i="258"/>
  <c r="A35" i="258" s="1"/>
  <c r="N11" i="258"/>
  <c r="N10" i="258"/>
  <c r="N8" i="258"/>
  <c r="A8" i="258" s="1"/>
  <c r="A14" i="258" s="1"/>
  <c r="N5" i="258"/>
  <c r="N4" i="258"/>
  <c r="N2" i="258"/>
  <c r="A2" i="258" s="1"/>
  <c r="N1" i="258"/>
  <c r="N139" i="257"/>
  <c r="N137" i="257"/>
  <c r="A137" i="257" s="1"/>
  <c r="A142" i="257" s="1"/>
  <c r="N134" i="257"/>
  <c r="N132" i="257"/>
  <c r="A132" i="257" s="1"/>
  <c r="N108" i="257"/>
  <c r="N106" i="257"/>
  <c r="A106" i="257" s="1"/>
  <c r="A111" i="257" s="1"/>
  <c r="N103" i="257"/>
  <c r="N101" i="257"/>
  <c r="A101" i="257"/>
  <c r="N77" i="257"/>
  <c r="N76" i="257"/>
  <c r="N74" i="257"/>
  <c r="A74" i="257" s="1"/>
  <c r="A80" i="257" s="1"/>
  <c r="N71" i="257"/>
  <c r="N70" i="257"/>
  <c r="N68" i="257"/>
  <c r="A68" i="257" s="1"/>
  <c r="N44" i="257"/>
  <c r="N43" i="257"/>
  <c r="N41" i="257"/>
  <c r="A41" i="257" s="1"/>
  <c r="A47" i="257" s="1"/>
  <c r="N38" i="257"/>
  <c r="N37" i="257"/>
  <c r="N35" i="257"/>
  <c r="A35" i="257" s="1"/>
  <c r="N11" i="257"/>
  <c r="N10" i="257"/>
  <c r="N8" i="257"/>
  <c r="A8" i="257" s="1"/>
  <c r="A14" i="257" s="1"/>
  <c r="N5" i="257"/>
  <c r="N4" i="257"/>
  <c r="N2" i="257"/>
  <c r="A2" i="257" s="1"/>
  <c r="N1" i="257"/>
  <c r="N139" i="256"/>
  <c r="N137" i="256"/>
  <c r="A137" i="256" s="1"/>
  <c r="A142" i="256" s="1"/>
  <c r="N134" i="256"/>
  <c r="N132" i="256"/>
  <c r="A132" i="256" s="1"/>
  <c r="N108" i="256"/>
  <c r="N106" i="256"/>
  <c r="A106" i="256" s="1"/>
  <c r="A111" i="256" s="1"/>
  <c r="N103" i="256"/>
  <c r="N101" i="256"/>
  <c r="A101" i="256"/>
  <c r="N77" i="256"/>
  <c r="N76" i="256"/>
  <c r="N74" i="256"/>
  <c r="A74" i="256" s="1"/>
  <c r="A80" i="256" s="1"/>
  <c r="N71" i="256"/>
  <c r="N70" i="256"/>
  <c r="N68" i="256"/>
  <c r="A68" i="256" s="1"/>
  <c r="N44" i="256"/>
  <c r="N43" i="256"/>
  <c r="N41" i="256"/>
  <c r="A41" i="256"/>
  <c r="A47" i="256" s="1"/>
  <c r="N38" i="256"/>
  <c r="N37" i="256"/>
  <c r="N35" i="256"/>
  <c r="A35" i="256" s="1"/>
  <c r="N11" i="256"/>
  <c r="N10" i="256"/>
  <c r="N8" i="256"/>
  <c r="A8" i="256"/>
  <c r="A14" i="256" s="1"/>
  <c r="N5" i="256"/>
  <c r="N4" i="256"/>
  <c r="N2" i="256"/>
  <c r="A2" i="256"/>
  <c r="N1" i="256"/>
  <c r="A137" i="1"/>
  <c r="A132" i="1"/>
  <c r="A106" i="1"/>
  <c r="A101" i="1"/>
  <c r="A74" i="1"/>
  <c r="A68" i="1"/>
  <c r="A41" i="1"/>
  <c r="A35" i="1"/>
  <c r="A8" i="1"/>
  <c r="A2" i="1"/>
  <c r="N139" i="1" l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G139" i="266"/>
  <c r="D108" i="266"/>
  <c r="H43" i="266"/>
  <c r="F139" i="265"/>
  <c r="D77" i="265"/>
  <c r="B139" i="266"/>
  <c r="F108" i="266"/>
  <c r="B43" i="266"/>
  <c r="B70" i="265"/>
  <c r="F44" i="264"/>
  <c r="E134" i="266"/>
  <c r="B71" i="266"/>
  <c r="F11" i="266"/>
  <c r="B108" i="265"/>
  <c r="E76" i="265"/>
  <c r="A44" i="265"/>
  <c r="F11" i="265"/>
  <c r="E5" i="265"/>
  <c r="A139" i="264"/>
  <c r="H76" i="264"/>
  <c r="B38" i="264"/>
  <c r="H10" i="264"/>
  <c r="F108" i="263"/>
  <c r="C77" i="263"/>
  <c r="F43" i="263"/>
  <c r="G10" i="263"/>
  <c r="E37" i="264"/>
  <c r="B139" i="263"/>
  <c r="F76" i="263"/>
  <c r="H139" i="266"/>
  <c r="I43" i="266"/>
  <c r="D11" i="266"/>
  <c r="H76" i="265"/>
  <c r="C70" i="265"/>
  <c r="B37" i="265"/>
  <c r="E139" i="264"/>
  <c r="A76" i="264"/>
  <c r="A38" i="264"/>
  <c r="A11" i="264"/>
  <c r="F77" i="263"/>
  <c r="C44" i="263"/>
  <c r="B5" i="263"/>
  <c r="C71" i="264"/>
  <c r="C108" i="263"/>
  <c r="A108" i="266"/>
  <c r="G43" i="266"/>
  <c r="H139" i="265"/>
  <c r="I76" i="265"/>
  <c r="A37" i="265"/>
  <c r="C134" i="264"/>
  <c r="A44" i="264"/>
  <c r="B5" i="264"/>
  <c r="C103" i="266"/>
  <c r="B70" i="266"/>
  <c r="A38" i="266"/>
  <c r="B5" i="266"/>
  <c r="D108" i="265"/>
  <c r="C71" i="265"/>
  <c r="G43" i="265"/>
  <c r="G11" i="265"/>
  <c r="A5" i="265"/>
  <c r="G108" i="264"/>
  <c r="A71" i="264"/>
  <c r="E10" i="264"/>
  <c r="B71" i="263"/>
  <c r="C38" i="263"/>
  <c r="H108" i="265"/>
  <c r="G77" i="264"/>
  <c r="H10" i="263"/>
  <c r="H76" i="266"/>
  <c r="E71" i="263"/>
  <c r="B71" i="264"/>
  <c r="E70" i="263"/>
  <c r="D5" i="263"/>
  <c r="B103" i="264"/>
  <c r="D10" i="263"/>
  <c r="C134" i="262"/>
  <c r="G76" i="262"/>
  <c r="A70" i="262"/>
  <c r="G11" i="262"/>
  <c r="A10" i="262"/>
  <c r="F139" i="262"/>
  <c r="D77" i="262"/>
  <c r="D70" i="262"/>
  <c r="D10" i="262"/>
  <c r="B108" i="261"/>
  <c r="F43" i="261"/>
  <c r="E134" i="262"/>
  <c r="B103" i="262"/>
  <c r="E76" i="262"/>
  <c r="C70" i="262"/>
  <c r="B43" i="262"/>
  <c r="B70" i="262"/>
  <c r="F44" i="261"/>
  <c r="B139" i="260"/>
  <c r="B71" i="260"/>
  <c r="D103" i="262"/>
  <c r="G108" i="261"/>
  <c r="D71" i="261"/>
  <c r="E37" i="261"/>
  <c r="D134" i="260"/>
  <c r="C38" i="260"/>
  <c r="F139" i="259"/>
  <c r="I44" i="259"/>
  <c r="B11" i="259"/>
  <c r="E71" i="259"/>
  <c r="C11" i="260"/>
  <c r="H76" i="259"/>
  <c r="H11" i="259"/>
  <c r="H11" i="262"/>
  <c r="A103" i="261"/>
  <c r="H43" i="261"/>
  <c r="D4" i="261"/>
  <c r="E108" i="260"/>
  <c r="E70" i="260"/>
  <c r="B43" i="260"/>
  <c r="I10" i="260"/>
  <c r="A139" i="259"/>
  <c r="A71" i="259"/>
  <c r="E11" i="259"/>
  <c r="A1" i="260"/>
  <c r="D71" i="259"/>
  <c r="D71" i="262"/>
  <c r="G10" i="262"/>
  <c r="D134" i="261"/>
  <c r="F77" i="261"/>
  <c r="B43" i="261"/>
  <c r="C139" i="266"/>
  <c r="D103" i="266"/>
  <c r="D43" i="266"/>
  <c r="B139" i="265"/>
  <c r="F76" i="265"/>
  <c r="B134" i="266"/>
  <c r="B108" i="266"/>
  <c r="B38" i="266"/>
  <c r="F10" i="265"/>
  <c r="B44" i="264"/>
  <c r="I108" i="266"/>
  <c r="G44" i="266"/>
  <c r="A1" i="266"/>
  <c r="B103" i="265"/>
  <c r="B71" i="265"/>
  <c r="F43" i="265"/>
  <c r="A11" i="265"/>
  <c r="D4" i="265"/>
  <c r="D134" i="264"/>
  <c r="B76" i="264"/>
  <c r="D37" i="264"/>
  <c r="D10" i="264"/>
  <c r="B108" i="263"/>
  <c r="C70" i="263"/>
  <c r="B43" i="263"/>
  <c r="C10" i="263"/>
  <c r="C11" i="264"/>
  <c r="G108" i="263"/>
  <c r="D70" i="263"/>
  <c r="D134" i="266"/>
  <c r="A43" i="266"/>
  <c r="E139" i="265"/>
  <c r="C76" i="265"/>
  <c r="E44" i="265"/>
  <c r="E11" i="265"/>
  <c r="B134" i="264"/>
  <c r="H44" i="264"/>
  <c r="C37" i="264"/>
  <c r="G10" i="264"/>
  <c r="B77" i="263"/>
  <c r="C37" i="263"/>
  <c r="B139" i="264"/>
  <c r="E43" i="264"/>
  <c r="B76" i="263"/>
  <c r="E103" i="266"/>
  <c r="C38" i="266"/>
  <c r="C139" i="265"/>
  <c r="A76" i="265"/>
  <c r="I10" i="265"/>
  <c r="A134" i="264"/>
  <c r="A37" i="264"/>
  <c r="F44" i="263"/>
  <c r="B77" i="266"/>
  <c r="I44" i="266"/>
  <c r="A37" i="266"/>
  <c r="I139" i="265"/>
  <c r="D103" i="265"/>
  <c r="E70" i="265"/>
  <c r="B43" i="265"/>
  <c r="B11" i="265"/>
  <c r="B4" i="265"/>
  <c r="B108" i="264"/>
  <c r="E44" i="264"/>
  <c r="C4" i="264"/>
  <c r="A44" i="263"/>
  <c r="I10" i="263"/>
  <c r="E71" i="265"/>
  <c r="D70" i="264"/>
  <c r="E4" i="265"/>
  <c r="D5" i="266"/>
  <c r="I43" i="263"/>
  <c r="F43" i="264"/>
  <c r="C43" i="263"/>
  <c r="D70" i="266"/>
  <c r="I108" i="263"/>
  <c r="B11" i="263"/>
  <c r="I77" i="262"/>
  <c r="C76" i="262"/>
  <c r="F44" i="262"/>
  <c r="C11" i="262"/>
  <c r="E5" i="262"/>
  <c r="B139" i="262"/>
  <c r="F76" i="262"/>
  <c r="F11" i="262"/>
  <c r="D5" i="262"/>
  <c r="B103" i="261"/>
  <c r="I139" i="262"/>
  <c r="A134" i="262"/>
  <c r="G77" i="262"/>
  <c r="A76" i="262"/>
  <c r="H44" i="262"/>
  <c r="B38" i="262"/>
  <c r="F10" i="262"/>
  <c r="B44" i="261"/>
  <c r="B134" i="260"/>
  <c r="F11" i="260"/>
  <c r="A11" i="262"/>
  <c r="C103" i="261"/>
  <c r="I44" i="261"/>
  <c r="D5" i="261"/>
  <c r="G76" i="260"/>
  <c r="H10" i="260"/>
  <c r="B134" i="259"/>
  <c r="A44" i="259"/>
  <c r="E139" i="259"/>
  <c r="H44" i="259"/>
  <c r="C5" i="260"/>
  <c r="G44" i="259"/>
  <c r="B10" i="259"/>
  <c r="E4" i="262"/>
  <c r="B76" i="261"/>
  <c r="C43" i="261"/>
  <c r="I139" i="260"/>
  <c r="E77" i="260"/>
  <c r="H44" i="260"/>
  <c r="E38" i="260"/>
  <c r="D10" i="260"/>
  <c r="A134" i="259"/>
  <c r="D44" i="259"/>
  <c r="E4" i="259"/>
  <c r="D134" i="259"/>
  <c r="C44" i="259"/>
  <c r="I44" i="262"/>
  <c r="A4" i="262"/>
  <c r="H108" i="261"/>
  <c r="H76" i="261"/>
  <c r="C134" i="266"/>
  <c r="F44" i="266"/>
  <c r="D38" i="266"/>
  <c r="B134" i="265"/>
  <c r="B76" i="265"/>
  <c r="G108" i="266"/>
  <c r="B103" i="266"/>
  <c r="F77" i="265"/>
  <c r="B10" i="265"/>
  <c r="B37" i="264"/>
  <c r="A103" i="266"/>
  <c r="C43" i="266"/>
  <c r="G139" i="265"/>
  <c r="I77" i="265"/>
  <c r="D70" i="265"/>
  <c r="C38" i="265"/>
  <c r="G10" i="265"/>
  <c r="A4" i="265"/>
  <c r="F108" i="264"/>
  <c r="I44" i="264"/>
  <c r="F11" i="264"/>
  <c r="D5" i="264"/>
  <c r="B103" i="263"/>
  <c r="H44" i="263"/>
  <c r="B38" i="263"/>
  <c r="C5" i="263"/>
  <c r="A10" i="264"/>
  <c r="C103" i="263"/>
  <c r="I44" i="263"/>
  <c r="E108" i="266"/>
  <c r="E38" i="266"/>
  <c r="A134" i="265"/>
  <c r="D71" i="265"/>
  <c r="D43" i="265"/>
  <c r="E10" i="265"/>
  <c r="E108" i="264"/>
  <c r="C44" i="264"/>
  <c r="G11" i="264"/>
  <c r="C10" i="264"/>
  <c r="B70" i="263"/>
  <c r="F10" i="263"/>
  <c r="D103" i="264"/>
  <c r="I10" i="264"/>
  <c r="E44" i="263"/>
  <c r="H44" i="266"/>
  <c r="C37" i="266"/>
  <c r="D134" i="265"/>
  <c r="A70" i="265"/>
  <c r="D10" i="265"/>
  <c r="E76" i="264"/>
  <c r="F10" i="264"/>
  <c r="B44" i="263"/>
  <c r="D76" i="266"/>
  <c r="A44" i="266"/>
  <c r="H11" i="266"/>
  <c r="A139" i="265"/>
  <c r="C77" i="265"/>
  <c r="H44" i="265"/>
  <c r="D38" i="265"/>
  <c r="H10" i="265"/>
  <c r="H139" i="264"/>
  <c r="A103" i="264"/>
  <c r="C38" i="264"/>
  <c r="B134" i="263"/>
  <c r="D4" i="266"/>
  <c r="A1" i="263"/>
  <c r="H43" i="265"/>
  <c r="A1" i="264"/>
  <c r="E4" i="264"/>
  <c r="I108" i="264"/>
  <c r="E38" i="263"/>
  <c r="E134" i="263"/>
  <c r="E5" i="263"/>
  <c r="I11" i="265"/>
  <c r="E37" i="263"/>
  <c r="G139" i="262"/>
  <c r="E77" i="262"/>
  <c r="C71" i="262"/>
  <c r="B44" i="262"/>
  <c r="I10" i="262"/>
  <c r="A5" i="262"/>
  <c r="B134" i="262"/>
  <c r="B76" i="262"/>
  <c r="B11" i="262"/>
  <c r="B4" i="262"/>
  <c r="H44" i="261"/>
  <c r="E139" i="262"/>
  <c r="F108" i="262"/>
  <c r="C77" i="262"/>
  <c r="E71" i="262"/>
  <c r="D44" i="262"/>
  <c r="F77" i="262"/>
  <c r="B10" i="262"/>
  <c r="B37" i="261"/>
  <c r="F76" i="260"/>
  <c r="B11" i="260"/>
  <c r="D4" i="262"/>
  <c r="B77" i="261"/>
  <c r="A44" i="261"/>
  <c r="E4" i="261"/>
  <c r="D70" i="260"/>
  <c r="A10" i="260"/>
  <c r="F76" i="259"/>
  <c r="E37" i="259"/>
  <c r="B108" i="259"/>
  <c r="B43" i="259"/>
  <c r="A4" i="260"/>
  <c r="E43" i="259"/>
  <c r="D4" i="259"/>
  <c r="F139" i="261"/>
  <c r="B71" i="261"/>
  <c r="D37" i="261"/>
  <c r="D139" i="260"/>
  <c r="E76" i="260"/>
  <c r="C44" i="260"/>
  <c r="I11" i="260"/>
  <c r="D5" i="260"/>
  <c r="F108" i="259"/>
  <c r="F43" i="259"/>
  <c r="A1" i="259"/>
  <c r="E103" i="259"/>
  <c r="E38" i="259"/>
  <c r="E37" i="262"/>
  <c r="H108" i="266"/>
  <c r="B44" i="266"/>
  <c r="B37" i="266"/>
  <c r="H77" i="265"/>
  <c r="F139" i="266"/>
  <c r="C108" i="266"/>
  <c r="F43" i="266"/>
  <c r="B77" i="265"/>
  <c r="B5" i="265"/>
  <c r="I139" i="266"/>
  <c r="B76" i="266"/>
  <c r="D37" i="266"/>
  <c r="C134" i="265"/>
  <c r="A77" i="265"/>
  <c r="F44" i="265"/>
  <c r="D37" i="265"/>
  <c r="A10" i="265"/>
  <c r="F139" i="264"/>
  <c r="A108" i="264"/>
  <c r="D44" i="264"/>
  <c r="B11" i="264"/>
  <c r="B4" i="264"/>
  <c r="G77" i="263"/>
  <c r="D44" i="263"/>
  <c r="D37" i="263"/>
  <c r="B70" i="264"/>
  <c r="A5" i="264"/>
  <c r="H77" i="263"/>
  <c r="G43" i="263"/>
  <c r="E44" i="266"/>
  <c r="E37" i="266"/>
  <c r="G77" i="265"/>
  <c r="A71" i="265"/>
  <c r="B38" i="265"/>
  <c r="D5" i="265"/>
  <c r="F76" i="264"/>
  <c r="D38" i="264"/>
  <c r="E11" i="264"/>
  <c r="C5" i="264"/>
  <c r="G44" i="263"/>
  <c r="B10" i="263"/>
  <c r="I76" i="264"/>
  <c r="E5" i="264"/>
  <c r="D139" i="266"/>
  <c r="C44" i="266"/>
  <c r="B11" i="266"/>
  <c r="E77" i="265"/>
  <c r="C37" i="265"/>
  <c r="C5" i="265"/>
  <c r="G44" i="264"/>
  <c r="B10" i="264"/>
  <c r="B37" i="263"/>
  <c r="D71" i="266"/>
  <c r="E43" i="266"/>
  <c r="B10" i="266"/>
  <c r="E134" i="265"/>
  <c r="G76" i="265"/>
  <c r="B44" i="265"/>
  <c r="E37" i="265"/>
  <c r="C10" i="265"/>
  <c r="E134" i="264"/>
  <c r="D76" i="264"/>
  <c r="H11" i="264"/>
  <c r="D77" i="263"/>
  <c r="I44" i="265"/>
  <c r="I11" i="264"/>
  <c r="A1" i="265"/>
  <c r="I76" i="263"/>
  <c r="I139" i="263"/>
  <c r="E38" i="264"/>
  <c r="A37" i="263"/>
  <c r="I77" i="263"/>
  <c r="E103" i="263"/>
  <c r="I139" i="264"/>
  <c r="F11" i="263"/>
  <c r="C139" i="262"/>
  <c r="A77" i="262"/>
  <c r="E70" i="262"/>
  <c r="B37" i="262"/>
  <c r="E10" i="262"/>
  <c r="C4" i="262"/>
  <c r="H77" i="262"/>
  <c r="B71" i="262"/>
  <c r="H10" i="262"/>
  <c r="F108" i="261"/>
  <c r="D44" i="261"/>
  <c r="A139" i="262"/>
  <c r="B108" i="262"/>
  <c r="I76" i="262"/>
  <c r="A71" i="262"/>
  <c r="F43" i="262"/>
  <c r="B77" i="262"/>
  <c r="B5" i="262"/>
  <c r="F139" i="260"/>
  <c r="B76" i="260"/>
  <c r="H139" i="262"/>
  <c r="H139" i="261"/>
  <c r="D76" i="261"/>
  <c r="E43" i="261"/>
  <c r="E139" i="260"/>
  <c r="D44" i="260"/>
  <c r="A5" i="260"/>
  <c r="B71" i="259"/>
  <c r="A37" i="259"/>
  <c r="I76" i="259"/>
  <c r="A11" i="259"/>
  <c r="A108" i="259"/>
  <c r="A38" i="259"/>
  <c r="D38" i="262"/>
  <c r="E108" i="261"/>
  <c r="G44" i="261"/>
  <c r="C5" i="261"/>
  <c r="C134" i="260"/>
  <c r="D71" i="260"/>
  <c r="H43" i="260"/>
  <c r="D11" i="260"/>
  <c r="I139" i="259"/>
  <c r="E76" i="259"/>
  <c r="D37" i="259"/>
  <c r="G10" i="260"/>
  <c r="B77" i="259"/>
  <c r="H108" i="262"/>
  <c r="I11" i="262"/>
  <c r="D139" i="261"/>
  <c r="A1" i="262"/>
  <c r="I43" i="261"/>
  <c r="E11" i="261"/>
  <c r="A1" i="261"/>
  <c r="I108" i="260"/>
  <c r="I77" i="260"/>
  <c r="C71" i="260"/>
  <c r="F43" i="260"/>
  <c r="C10" i="260"/>
  <c r="A103" i="259"/>
  <c r="H43" i="262"/>
  <c r="C5" i="262"/>
  <c r="E103" i="261"/>
  <c r="A37" i="261"/>
  <c r="A139" i="260"/>
  <c r="A71" i="260"/>
  <c r="B5" i="260"/>
  <c r="A76" i="260"/>
  <c r="D43" i="260"/>
  <c r="E5" i="260"/>
  <c r="B4" i="260"/>
  <c r="I11" i="259"/>
  <c r="E108" i="259"/>
  <c r="C37" i="259"/>
  <c r="B70" i="260"/>
  <c r="E103" i="260"/>
  <c r="H77" i="261"/>
  <c r="C103" i="259"/>
  <c r="C4" i="259"/>
  <c r="F44" i="260"/>
  <c r="G139" i="259"/>
  <c r="G139" i="258"/>
  <c r="E77" i="258"/>
  <c r="C71" i="258"/>
  <c r="B44" i="258"/>
  <c r="A5" i="258"/>
  <c r="B71" i="257"/>
  <c r="B11" i="257"/>
  <c r="E43" i="257"/>
  <c r="F139" i="258"/>
  <c r="D77" i="258"/>
  <c r="D70" i="258"/>
  <c r="D10" i="258"/>
  <c r="B108" i="257"/>
  <c r="F43" i="257"/>
  <c r="C5" i="258"/>
  <c r="D76" i="257"/>
  <c r="E134" i="258"/>
  <c r="B103" i="258"/>
  <c r="E76" i="258"/>
  <c r="C70" i="258"/>
  <c r="B43" i="258"/>
  <c r="E11" i="258"/>
  <c r="E4" i="258"/>
  <c r="E108" i="257"/>
  <c r="B10" i="257"/>
  <c r="F10" i="258"/>
  <c r="B44" i="257"/>
  <c r="E5" i="258"/>
  <c r="G108" i="257"/>
  <c r="C38" i="257"/>
  <c r="B77" i="257"/>
  <c r="C37" i="257"/>
  <c r="I11" i="257"/>
  <c r="I44" i="258"/>
  <c r="E134" i="257"/>
  <c r="D10" i="257"/>
  <c r="D103" i="257"/>
  <c r="D4" i="258"/>
  <c r="E4" i="257"/>
  <c r="B37" i="256"/>
  <c r="E5" i="256"/>
  <c r="I44" i="256"/>
  <c r="G10" i="256"/>
  <c r="D5" i="256"/>
  <c r="B108" i="256"/>
  <c r="C70" i="256"/>
  <c r="B43" i="256"/>
  <c r="E11" i="256"/>
  <c r="G44" i="256"/>
  <c r="B10" i="256"/>
  <c r="C108" i="256"/>
  <c r="F76" i="256"/>
  <c r="E37" i="256"/>
  <c r="E4" i="256"/>
  <c r="C4" i="256"/>
  <c r="G11" i="256"/>
  <c r="E70" i="256"/>
  <c r="C103" i="256"/>
  <c r="A37" i="256"/>
  <c r="H43" i="256"/>
  <c r="C71" i="256"/>
  <c r="H108" i="256"/>
  <c r="A11" i="256"/>
  <c r="C108" i="261"/>
  <c r="D38" i="261"/>
  <c r="D10" i="261"/>
  <c r="H139" i="260"/>
  <c r="D108" i="260"/>
  <c r="C77" i="260"/>
  <c r="C70" i="260"/>
  <c r="A43" i="260"/>
  <c r="E4" i="260"/>
  <c r="D11" i="259"/>
  <c r="D37" i="262"/>
  <c r="B139" i="261"/>
  <c r="C44" i="261"/>
  <c r="C4" i="261"/>
  <c r="E134" i="260"/>
  <c r="E43" i="260"/>
  <c r="F44" i="259"/>
  <c r="E71" i="260"/>
  <c r="A38" i="260"/>
  <c r="B139" i="259"/>
  <c r="E134" i="259"/>
  <c r="A4" i="259"/>
  <c r="D76" i="259"/>
  <c r="F10" i="259"/>
  <c r="C38" i="259"/>
  <c r="B70" i="259"/>
  <c r="D70" i="261"/>
  <c r="G76" i="259"/>
  <c r="F76" i="261"/>
  <c r="C37" i="260"/>
  <c r="C108" i="259"/>
  <c r="C139" i="258"/>
  <c r="A77" i="258"/>
  <c r="E70" i="258"/>
  <c r="C11" i="258"/>
  <c r="B139" i="257"/>
  <c r="E44" i="257"/>
  <c r="I108" i="257"/>
  <c r="A38" i="257"/>
  <c r="B139" i="258"/>
  <c r="F76" i="258"/>
  <c r="F11" i="258"/>
  <c r="D5" i="258"/>
  <c r="B103" i="257"/>
  <c r="B43" i="257"/>
  <c r="H139" i="257"/>
  <c r="I139" i="258"/>
  <c r="A134" i="258"/>
  <c r="G77" i="258"/>
  <c r="A76" i="258"/>
  <c r="H44" i="258"/>
  <c r="B38" i="258"/>
  <c r="A11" i="258"/>
  <c r="A4" i="258"/>
  <c r="A103" i="257"/>
  <c r="F77" i="258"/>
  <c r="B10" i="258"/>
  <c r="B37" i="257"/>
  <c r="C4" i="258"/>
  <c r="I44" i="257"/>
  <c r="E37" i="257"/>
  <c r="D71" i="257"/>
  <c r="D11" i="257"/>
  <c r="I139" i="257"/>
  <c r="D134" i="258"/>
  <c r="F77" i="257"/>
  <c r="H139" i="258"/>
  <c r="I76" i="257"/>
  <c r="H108" i="257"/>
  <c r="A77" i="256"/>
  <c r="I10" i="256"/>
  <c r="A5" i="256"/>
  <c r="A44" i="256"/>
  <c r="C5" i="256"/>
  <c r="C10" i="256"/>
  <c r="B103" i="256"/>
  <c r="H44" i="256"/>
  <c r="B38" i="256"/>
  <c r="F77" i="256"/>
  <c r="C44" i="256"/>
  <c r="B5" i="256"/>
  <c r="B71" i="256"/>
  <c r="G139" i="256"/>
  <c r="H10" i="256"/>
  <c r="C134" i="256"/>
  <c r="I77" i="256"/>
  <c r="D103" i="261"/>
  <c r="A38" i="261"/>
  <c r="B5" i="261"/>
  <c r="C139" i="260"/>
  <c r="C103" i="260"/>
  <c r="I76" i="260"/>
  <c r="G44" i="260"/>
  <c r="D38" i="260"/>
  <c r="H139" i="259"/>
  <c r="D134" i="262"/>
  <c r="E11" i="262"/>
  <c r="I108" i="261"/>
  <c r="G43" i="261"/>
  <c r="A4" i="261"/>
  <c r="H76" i="260"/>
  <c r="G11" i="260"/>
  <c r="B44" i="259"/>
  <c r="A70" i="260"/>
  <c r="E11" i="260"/>
  <c r="B76" i="259"/>
  <c r="B103" i="259"/>
  <c r="H11" i="260"/>
  <c r="I43" i="259"/>
  <c r="C71" i="259"/>
  <c r="E38" i="261"/>
  <c r="B5" i="259"/>
  <c r="H10" i="261"/>
  <c r="H43" i="259"/>
  <c r="H108" i="260"/>
  <c r="F10" i="260"/>
  <c r="G77" i="259"/>
  <c r="C134" i="258"/>
  <c r="G76" i="258"/>
  <c r="A70" i="258"/>
  <c r="I10" i="258"/>
  <c r="C108" i="257"/>
  <c r="G43" i="257"/>
  <c r="H76" i="257"/>
  <c r="H11" i="257"/>
  <c r="B134" i="258"/>
  <c r="B76" i="258"/>
  <c r="B11" i="258"/>
  <c r="B4" i="258"/>
  <c r="H44" i="257"/>
  <c r="B38" i="257"/>
  <c r="D134" i="257"/>
  <c r="E139" i="258"/>
  <c r="F108" i="258"/>
  <c r="C77" i="258"/>
  <c r="E71" i="258"/>
  <c r="D44" i="258"/>
  <c r="D37" i="258"/>
  <c r="G10" i="258"/>
  <c r="A1" i="258"/>
  <c r="G44" i="257"/>
  <c r="B77" i="258"/>
  <c r="B5" i="258"/>
  <c r="G11" i="258"/>
  <c r="F139" i="257"/>
  <c r="A44" i="257"/>
  <c r="F11" i="257"/>
  <c r="I43" i="257"/>
  <c r="H108" i="258"/>
  <c r="D5" i="257"/>
  <c r="H76" i="258"/>
  <c r="C70" i="257"/>
  <c r="D103" i="258"/>
  <c r="A1" i="257"/>
  <c r="B37" i="258"/>
  <c r="F44" i="256"/>
  <c r="E10" i="256"/>
  <c r="B76" i="256"/>
  <c r="D10" i="256"/>
  <c r="A1" i="256"/>
  <c r="A4" i="256"/>
  <c r="G77" i="256"/>
  <c r="D44" i="256"/>
  <c r="D37" i="256"/>
  <c r="B77" i="256"/>
  <c r="C37" i="256"/>
  <c r="B134" i="256"/>
  <c r="H77" i="256"/>
  <c r="E44" i="256"/>
  <c r="D103" i="256"/>
  <c r="D38" i="256"/>
  <c r="E44" i="261"/>
  <c r="C37" i="261"/>
  <c r="B4" i="261"/>
  <c r="A134" i="260"/>
  <c r="A103" i="260"/>
  <c r="D76" i="260"/>
  <c r="B44" i="260"/>
  <c r="D37" i="260"/>
  <c r="I108" i="259"/>
  <c r="H76" i="262"/>
  <c r="C10" i="262"/>
  <c r="A108" i="261"/>
  <c r="A43" i="261"/>
  <c r="G139" i="260"/>
  <c r="C76" i="260"/>
  <c r="A11" i="260"/>
  <c r="B37" i="259"/>
  <c r="I43" i="260"/>
  <c r="E10" i="260"/>
  <c r="E44" i="259"/>
  <c r="A76" i="259"/>
  <c r="D139" i="259"/>
  <c r="A43" i="259"/>
  <c r="C134" i="259"/>
  <c r="I11" i="261"/>
  <c r="B134" i="261"/>
  <c r="B38" i="260"/>
  <c r="I10" i="259"/>
  <c r="G77" i="260"/>
  <c r="D4" i="260"/>
  <c r="F11" i="259"/>
  <c r="I77" i="258"/>
  <c r="C76" i="258"/>
  <c r="F44" i="258"/>
  <c r="A10" i="258"/>
  <c r="C103" i="257"/>
  <c r="A37" i="257"/>
  <c r="C44" i="257"/>
  <c r="D4" i="257"/>
  <c r="H77" i="258"/>
  <c r="B71" i="258"/>
  <c r="H10" i="258"/>
  <c r="F108" i="257"/>
  <c r="D44" i="257"/>
  <c r="D37" i="257"/>
  <c r="A108" i="257"/>
  <c r="A139" i="258"/>
  <c r="B108" i="258"/>
  <c r="I76" i="258"/>
  <c r="A71" i="258"/>
  <c r="F43" i="258"/>
  <c r="I11" i="258"/>
  <c r="C10" i="258"/>
  <c r="D139" i="257"/>
  <c r="A43" i="257"/>
  <c r="B70" i="258"/>
  <c r="F44" i="257"/>
  <c r="E10" i="258"/>
  <c r="B134" i="257"/>
  <c r="C43" i="257"/>
  <c r="E103" i="257"/>
  <c r="E38" i="257"/>
  <c r="E71" i="257"/>
  <c r="D71" i="258"/>
  <c r="H43" i="258"/>
  <c r="H43" i="257"/>
  <c r="H11" i="258"/>
  <c r="D38" i="258"/>
  <c r="D38" i="257"/>
  <c r="B44" i="256"/>
  <c r="A10" i="256"/>
  <c r="D70" i="256"/>
  <c r="B4" i="256"/>
  <c r="G43" i="256"/>
  <c r="F108" i="256"/>
  <c r="C77" i="256"/>
  <c r="F43" i="256"/>
  <c r="I11" i="256"/>
  <c r="B70" i="256"/>
  <c r="F10" i="256"/>
  <c r="G108" i="256"/>
  <c r="D77" i="256"/>
  <c r="C43" i="256"/>
  <c r="G76" i="256"/>
  <c r="H76" i="263"/>
  <c r="E103" i="264"/>
  <c r="H108" i="264"/>
  <c r="D139" i="265"/>
  <c r="D108" i="264"/>
  <c r="A4" i="263"/>
  <c r="G10" i="266"/>
  <c r="G76" i="263"/>
  <c r="C108" i="264"/>
  <c r="I11" i="266"/>
  <c r="A43" i="265"/>
  <c r="E139" i="266"/>
  <c r="A77" i="264"/>
  <c r="E11" i="263"/>
  <c r="G77" i="266"/>
  <c r="H108" i="263"/>
  <c r="H139" i="263"/>
  <c r="A11" i="263"/>
  <c r="C77" i="266"/>
  <c r="C134" i="263"/>
  <c r="C43" i="265"/>
  <c r="F76" i="266"/>
  <c r="A4" i="264"/>
  <c r="C44" i="265"/>
  <c r="A139" i="263"/>
  <c r="E4" i="266"/>
  <c r="E4" i="263"/>
  <c r="A10" i="266"/>
  <c r="D103" i="263"/>
  <c r="C11" i="265"/>
  <c r="D77" i="266"/>
  <c r="C103" i="264"/>
  <c r="E139" i="263"/>
  <c r="A139" i="266"/>
  <c r="A5" i="266"/>
  <c r="G76" i="264"/>
  <c r="G44" i="265"/>
  <c r="D77" i="261"/>
  <c r="C38" i="262"/>
  <c r="C76" i="261"/>
  <c r="D108" i="262"/>
  <c r="C5" i="259"/>
  <c r="A77" i="260"/>
  <c r="A77" i="259"/>
  <c r="F10" i="261"/>
  <c r="C103" i="262"/>
  <c r="C10" i="259"/>
  <c r="F77" i="260"/>
  <c r="E77" i="259"/>
  <c r="A71" i="261"/>
  <c r="E37" i="260"/>
  <c r="C38" i="261"/>
  <c r="G43" i="259"/>
  <c r="G11" i="259"/>
  <c r="B77" i="260"/>
  <c r="E10" i="261"/>
  <c r="F11" i="261"/>
  <c r="G10" i="261"/>
  <c r="A43" i="262"/>
  <c r="A44" i="262"/>
  <c r="D10" i="259"/>
  <c r="A10" i="259"/>
  <c r="B10" i="260"/>
  <c r="A10" i="261"/>
  <c r="B38" i="261"/>
  <c r="G77" i="261"/>
  <c r="E44" i="262"/>
  <c r="A70" i="261"/>
  <c r="A103" i="262"/>
  <c r="E103" i="262"/>
  <c r="C37" i="258"/>
  <c r="A43" i="258"/>
  <c r="A139" i="257"/>
  <c r="E43" i="258"/>
  <c r="H77" i="257"/>
  <c r="E77" i="257"/>
  <c r="A103" i="258"/>
  <c r="C77" i="257"/>
  <c r="D43" i="258"/>
  <c r="E10" i="257"/>
  <c r="G139" i="257"/>
  <c r="D139" i="258"/>
  <c r="A37" i="258"/>
  <c r="B4" i="257"/>
  <c r="A70" i="257"/>
  <c r="G44" i="258"/>
  <c r="A134" i="257"/>
  <c r="C134" i="257"/>
  <c r="D11" i="256"/>
  <c r="D139" i="256"/>
  <c r="A70" i="256"/>
  <c r="H139" i="256"/>
  <c r="A103" i="256"/>
  <c r="D4" i="256"/>
  <c r="D134" i="256"/>
  <c r="D43" i="256"/>
  <c r="E108" i="256"/>
  <c r="I43" i="256"/>
  <c r="A43" i="1"/>
  <c r="G76" i="1"/>
  <c r="A37" i="1"/>
  <c r="H77" i="1"/>
  <c r="G11" i="1"/>
  <c r="E134" i="1"/>
  <c r="B44" i="1"/>
  <c r="F44" i="1"/>
  <c r="C43" i="1"/>
  <c r="B103" i="1"/>
  <c r="B108" i="1"/>
  <c r="F139" i="1"/>
  <c r="I43" i="1"/>
  <c r="D103" i="1"/>
  <c r="B37" i="1"/>
  <c r="E77" i="1"/>
  <c r="H43" i="1"/>
  <c r="C76" i="1"/>
  <c r="D37" i="1"/>
  <c r="D77" i="1"/>
  <c r="C11" i="1"/>
  <c r="D10" i="1"/>
  <c r="B43" i="1"/>
  <c r="C37" i="1"/>
  <c r="A11" i="1"/>
  <c r="A76" i="1"/>
  <c r="B11" i="1"/>
  <c r="E108" i="1"/>
  <c r="E76" i="1"/>
  <c r="C139" i="264"/>
  <c r="A4" i="266"/>
  <c r="A70" i="266"/>
  <c r="D139" i="264"/>
  <c r="C5" i="266"/>
  <c r="I11" i="263"/>
  <c r="A77" i="266"/>
  <c r="D108" i="263"/>
  <c r="E38" i="265"/>
  <c r="E71" i="266"/>
  <c r="E77" i="264"/>
  <c r="E103" i="265"/>
  <c r="C77" i="264"/>
  <c r="G11" i="263"/>
  <c r="E10" i="263"/>
  <c r="D4" i="264"/>
  <c r="C70" i="266"/>
  <c r="C11" i="263"/>
  <c r="D38" i="263"/>
  <c r="D11" i="264"/>
  <c r="A103" i="265"/>
  <c r="A38" i="263"/>
  <c r="B77" i="264"/>
  <c r="F10" i="266"/>
  <c r="E70" i="264"/>
  <c r="C76" i="266"/>
  <c r="B4" i="263"/>
  <c r="E77" i="266"/>
  <c r="C139" i="263"/>
  <c r="D44" i="265"/>
  <c r="A43" i="263"/>
  <c r="E43" i="265"/>
  <c r="A70" i="264"/>
  <c r="H43" i="264"/>
  <c r="E76" i="263"/>
  <c r="D10" i="266"/>
  <c r="A134" i="263"/>
  <c r="E44" i="260"/>
  <c r="E71" i="261"/>
  <c r="H11" i="261"/>
  <c r="B37" i="260"/>
  <c r="C77" i="259"/>
  <c r="F108" i="260"/>
  <c r="D108" i="259"/>
  <c r="B38" i="259"/>
  <c r="B10" i="261"/>
  <c r="B4" i="259"/>
  <c r="A5" i="259"/>
  <c r="H108" i="259"/>
  <c r="E139" i="261"/>
  <c r="B103" i="260"/>
  <c r="C44" i="262"/>
  <c r="G108" i="259"/>
  <c r="E70" i="259"/>
  <c r="C10" i="261"/>
  <c r="C70" i="261"/>
  <c r="A76" i="261"/>
  <c r="B70" i="261"/>
  <c r="G44" i="262"/>
  <c r="G108" i="262"/>
  <c r="D70" i="259"/>
  <c r="D38" i="259"/>
  <c r="B108" i="260"/>
  <c r="E70" i="261"/>
  <c r="G76" i="261"/>
  <c r="C37" i="262"/>
  <c r="D43" i="262"/>
  <c r="I76" i="261"/>
  <c r="C43" i="262"/>
  <c r="C108" i="262"/>
  <c r="A4" i="257"/>
  <c r="A44" i="258"/>
  <c r="H10" i="257"/>
  <c r="A11" i="257"/>
  <c r="A10" i="257"/>
  <c r="C139" i="257"/>
  <c r="I108" i="258"/>
  <c r="E139" i="257"/>
  <c r="F10" i="257"/>
  <c r="D43" i="257"/>
  <c r="E38" i="258"/>
  <c r="C10" i="257"/>
  <c r="G43" i="258"/>
  <c r="F76" i="257"/>
  <c r="G76" i="257"/>
  <c r="A108" i="258"/>
  <c r="E37" i="258"/>
  <c r="E108" i="258"/>
  <c r="A43" i="256"/>
  <c r="A76" i="256"/>
  <c r="C139" i="256"/>
  <c r="A139" i="256"/>
  <c r="A71" i="256"/>
  <c r="E38" i="256"/>
  <c r="E71" i="256"/>
  <c r="D108" i="256"/>
  <c r="E76" i="256"/>
  <c r="I108" i="256"/>
  <c r="F43" i="1"/>
  <c r="E103" i="1"/>
  <c r="D108" i="1"/>
  <c r="B77" i="1"/>
  <c r="E11" i="1"/>
  <c r="E37" i="1"/>
  <c r="D11" i="1"/>
  <c r="I139" i="1"/>
  <c r="H76" i="1"/>
  <c r="E10" i="1"/>
  <c r="A77" i="1"/>
  <c r="C44" i="1"/>
  <c r="G43" i="1"/>
  <c r="A108" i="1"/>
  <c r="A44" i="1"/>
  <c r="A103" i="1"/>
  <c r="I77" i="1"/>
  <c r="I10" i="1"/>
  <c r="D43" i="1"/>
  <c r="G44" i="1"/>
  <c r="B10" i="1"/>
  <c r="A5" i="263"/>
  <c r="E5" i="266"/>
  <c r="D76" i="265"/>
  <c r="C43" i="264"/>
  <c r="E11" i="266"/>
  <c r="I43" i="264"/>
  <c r="D11" i="263"/>
  <c r="A10" i="263"/>
  <c r="G139" i="263"/>
  <c r="C103" i="265"/>
  <c r="E43" i="263"/>
  <c r="E71" i="264"/>
  <c r="D71" i="263"/>
  <c r="A76" i="266"/>
  <c r="I10" i="266"/>
  <c r="A70" i="263"/>
  <c r="A38" i="265"/>
  <c r="C108" i="265"/>
  <c r="E10" i="266"/>
  <c r="C71" i="263"/>
  <c r="C76" i="264"/>
  <c r="G11" i="266"/>
  <c r="D76" i="263"/>
  <c r="G139" i="264"/>
  <c r="F77" i="266"/>
  <c r="H77" i="264"/>
  <c r="H77" i="266"/>
  <c r="H11" i="263"/>
  <c r="D43" i="263"/>
  <c r="A43" i="264"/>
  <c r="C11" i="266"/>
  <c r="D134" i="263"/>
  <c r="E70" i="266"/>
  <c r="E108" i="265"/>
  <c r="D139" i="263"/>
  <c r="G108" i="265"/>
  <c r="D43" i="264"/>
  <c r="C4" i="266"/>
  <c r="A77" i="261"/>
  <c r="G11" i="261"/>
  <c r="A38" i="262"/>
  <c r="D108" i="261"/>
  <c r="H10" i="259"/>
  <c r="E10" i="259"/>
  <c r="E5" i="261"/>
  <c r="C77" i="261"/>
  <c r="E38" i="262"/>
  <c r="C43" i="259"/>
  <c r="C11" i="259"/>
  <c r="C43" i="260"/>
  <c r="I10" i="261"/>
  <c r="A11" i="261"/>
  <c r="G10" i="259"/>
  <c r="D103" i="260"/>
  <c r="I77" i="259"/>
  <c r="C71" i="261"/>
  <c r="A37" i="260"/>
  <c r="A134" i="261"/>
  <c r="E77" i="261"/>
  <c r="A108" i="262"/>
  <c r="F77" i="259"/>
  <c r="C4" i="260"/>
  <c r="C76" i="259"/>
  <c r="D11" i="261"/>
  <c r="H77" i="260"/>
  <c r="C134" i="261"/>
  <c r="E43" i="262"/>
  <c r="G43" i="260"/>
  <c r="A44" i="260"/>
  <c r="E76" i="261"/>
  <c r="G10" i="257"/>
  <c r="C38" i="258"/>
  <c r="A77" i="257"/>
  <c r="D77" i="257"/>
  <c r="E44" i="258"/>
  <c r="G11" i="257"/>
  <c r="A38" i="258"/>
  <c r="C5" i="257"/>
  <c r="C43" i="258"/>
  <c r="B76" i="257"/>
  <c r="C76" i="257"/>
  <c r="C44" i="258"/>
  <c r="A71" i="257"/>
  <c r="C108" i="258"/>
  <c r="A5" i="257"/>
  <c r="D108" i="257"/>
  <c r="B70" i="257"/>
  <c r="G108" i="258"/>
  <c r="E76" i="257"/>
  <c r="D76" i="256"/>
  <c r="E134" i="256"/>
  <c r="B139" i="256"/>
  <c r="C76" i="256"/>
  <c r="E139" i="256"/>
  <c r="D71" i="256"/>
  <c r="A134" i="256"/>
  <c r="H11" i="256"/>
  <c r="F11" i="256"/>
  <c r="I76" i="256"/>
  <c r="D76" i="1"/>
  <c r="A10" i="1"/>
  <c r="I108" i="1"/>
  <c r="D44" i="1"/>
  <c r="D139" i="1"/>
  <c r="C77" i="1"/>
  <c r="H139" i="1"/>
  <c r="G139" i="1"/>
  <c r="B76" i="1"/>
  <c r="C10" i="1"/>
  <c r="H44" i="1"/>
  <c r="H11" i="1"/>
  <c r="F108" i="1"/>
  <c r="H10" i="1"/>
  <c r="F11" i="1"/>
  <c r="C108" i="1"/>
  <c r="F108" i="265"/>
  <c r="A76" i="263"/>
  <c r="A103" i="263"/>
  <c r="A108" i="265"/>
  <c r="A108" i="263"/>
  <c r="G76" i="266"/>
  <c r="D77" i="264"/>
  <c r="H43" i="263"/>
  <c r="C70" i="264"/>
  <c r="B4" i="266"/>
  <c r="G43" i="264"/>
  <c r="H10" i="266"/>
  <c r="D11" i="265"/>
  <c r="D4" i="263"/>
  <c r="C10" i="266"/>
  <c r="A77" i="263"/>
  <c r="A71" i="266"/>
  <c r="C4" i="263"/>
  <c r="I77" i="266"/>
  <c r="E77" i="263"/>
  <c r="C4" i="265"/>
  <c r="A11" i="266"/>
  <c r="E108" i="263"/>
  <c r="I43" i="265"/>
  <c r="A71" i="263"/>
  <c r="I108" i="265"/>
  <c r="A134" i="266"/>
  <c r="F139" i="263"/>
  <c r="C76" i="263"/>
  <c r="F77" i="264"/>
  <c r="C71" i="266"/>
  <c r="B43" i="264"/>
  <c r="I77" i="264"/>
  <c r="I76" i="266"/>
  <c r="H11" i="265"/>
  <c r="E76" i="266"/>
  <c r="D71" i="264"/>
  <c r="D44" i="266"/>
  <c r="D76" i="262"/>
  <c r="D77" i="260"/>
  <c r="I108" i="262"/>
  <c r="D139" i="262"/>
  <c r="D77" i="259"/>
  <c r="D43" i="259"/>
  <c r="C139" i="261"/>
  <c r="I43" i="262"/>
  <c r="G43" i="262"/>
  <c r="H77" i="259"/>
  <c r="A70" i="259"/>
  <c r="A5" i="261"/>
  <c r="C11" i="261"/>
  <c r="E134" i="261"/>
  <c r="D5" i="259"/>
  <c r="E5" i="259"/>
  <c r="C139" i="259"/>
  <c r="A139" i="261"/>
  <c r="G108" i="260"/>
  <c r="I44" i="260"/>
  <c r="D11" i="262"/>
  <c r="A37" i="262"/>
  <c r="C70" i="259"/>
  <c r="A108" i="260"/>
  <c r="D103" i="259"/>
  <c r="G139" i="261"/>
  <c r="C108" i="260"/>
  <c r="B11" i="261"/>
  <c r="E108" i="262"/>
  <c r="I139" i="261"/>
  <c r="D43" i="261"/>
  <c r="I77" i="261"/>
  <c r="C11" i="257"/>
  <c r="B5" i="257"/>
  <c r="D76" i="258"/>
  <c r="E70" i="257"/>
  <c r="D70" i="257"/>
  <c r="C71" i="257"/>
  <c r="I43" i="258"/>
  <c r="E11" i="257"/>
  <c r="C103" i="258"/>
  <c r="C4" i="257"/>
  <c r="I77" i="257"/>
  <c r="E103" i="258"/>
  <c r="G77" i="257"/>
  <c r="D108" i="258"/>
  <c r="I10" i="257"/>
  <c r="D11" i="258"/>
  <c r="A76" i="257"/>
  <c r="E5" i="257"/>
  <c r="C38" i="256"/>
  <c r="A108" i="256"/>
  <c r="B11" i="256"/>
  <c r="H76" i="256"/>
  <c r="A38" i="256"/>
  <c r="E77" i="256"/>
  <c r="E103" i="256"/>
  <c r="I139" i="256"/>
  <c r="E43" i="256"/>
  <c r="F139" i="256"/>
  <c r="C11" i="256"/>
  <c r="I76" i="1"/>
  <c r="F10" i="1"/>
  <c r="G108" i="1"/>
  <c r="I44" i="1"/>
  <c r="E139" i="1"/>
  <c r="F77" i="1"/>
  <c r="C134" i="1"/>
  <c r="E43" i="1"/>
  <c r="C103" i="1"/>
  <c r="H108" i="1"/>
  <c r="I11" i="1"/>
  <c r="C139" i="1"/>
  <c r="F76" i="1"/>
  <c r="G10" i="1"/>
  <c r="G77" i="1"/>
  <c r="D134" i="1"/>
  <c r="E44" i="1"/>
  <c r="A142" i="1" l="1"/>
  <c r="N70" i="1" l="1"/>
  <c r="N71" i="1"/>
  <c r="B70" i="1"/>
  <c r="E71" i="1"/>
  <c r="B71" i="1"/>
  <c r="C71" i="1"/>
  <c r="A70" i="1"/>
  <c r="E70" i="1"/>
  <c r="C70" i="1"/>
  <c r="D71" i="1"/>
  <c r="A71" i="1"/>
  <c r="D70" i="1"/>
  <c r="N38" i="1" l="1"/>
  <c r="N5" i="1"/>
  <c r="N4" i="1"/>
  <c r="C5" i="1"/>
  <c r="E5" i="1"/>
  <c r="A5" i="1"/>
  <c r="C38" i="1"/>
  <c r="B5" i="1"/>
  <c r="A38" i="1"/>
  <c r="E4" i="1"/>
  <c r="B4" i="1"/>
  <c r="D5" i="1"/>
  <c r="E38" i="1"/>
  <c r="D38" i="1"/>
  <c r="C4" i="1"/>
  <c r="D4" i="1"/>
  <c r="A4" i="1"/>
  <c r="B38" i="1"/>
  <c r="A47" i="1" l="1"/>
  <c r="A111" i="1"/>
  <c r="A80" i="1"/>
  <c r="A14" i="1" l="1"/>
  <c r="A1" i="1"/>
  <c r="A139" i="1"/>
  <c r="B134" i="1"/>
  <c r="A134" i="1"/>
  <c r="B139" i="1"/>
</calcChain>
</file>

<file path=xl/sharedStrings.xml><?xml version="1.0" encoding="utf-8"?>
<sst xmlns="http://schemas.openxmlformats.org/spreadsheetml/2006/main" count="1096" uniqueCount="60">
  <si>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</si>
  <si>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</si>
  <si>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</si>
  <si>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</si>
  <si>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</si>
  <si>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</si>
  <si>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</si>
  <si>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</si>
  <si>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</si>
  <si>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</si>
  <si>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</si>
  <si>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</si>
  <si>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</si>
  <si>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</si>
  <si>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</si>
  <si>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</si>
  <si>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</si>
  <si>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</si>
  <si>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</si>
  <si>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</si>
  <si>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</si>
  <si>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</si>
  <si>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</si>
  <si>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</si>
  <si>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</si>
  <si>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</si>
  <si>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</si>
  <si>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</si>
  <si>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</si>
  <si>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</si>
  <si>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</si>
  <si>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</si>
  <si>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</si>
  <si>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</si>
  <si>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</si>
  <si>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</si>
  <si>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</si>
  <si>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</si>
  <si>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</si>
  <si>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</si>
  <si>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</si>
  <si>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</si>
  <si>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</si>
  <si>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</si>
  <si>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</si>
  <si>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</si>
  <si>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</si>
  <si>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</si>
  <si>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Low Income, High Minority, Rural Schools</t>
  </si>
  <si>
    <t>Low Income, Low Minority, Rural Schools</t>
  </si>
  <si>
    <t>Higher Income, High Minority, Rural Schools</t>
  </si>
  <si>
    <t>Higher Income, Low Minority, Rural Schools</t>
  </si>
  <si>
    <t>Low Income, High Minority, Urban Schools</t>
  </si>
  <si>
    <t>Low Income, Low Minority, Urban Schools</t>
  </si>
  <si>
    <t>Low Income, High Minority, Suburban Schools</t>
  </si>
  <si>
    <t>Low Income, Low Minority, Suburban Schools</t>
  </si>
  <si>
    <t>Higher Income, High Minority, Urban Schools</t>
  </si>
  <si>
    <t>Higher Income, Low Minority, Urban Schools</t>
  </si>
  <si>
    <t>Higher Income, High Minority, Suburban Schools</t>
  </si>
  <si>
    <t>Higher Income, Low Minority, Suburban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</si>
</sst>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0.4746294937637564</c:v>
                </c:pt>
                <c:pt idx="1">
                  <c:v>0.46539741867663376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7.2434336023477625E-2</c:v>
                </c:pt>
                <c:pt idx="1">
                  <c:v>6.6891023769199323E-2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0.25064123257520177</c:v>
                </c:pt>
                <c:pt idx="4" formatCode="0%">
                  <c:v>0.24645944051860072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0.29642259721203229</c:v>
                </c:pt>
                <c:pt idx="4" formatCode="0%">
                  <c:v>0.28582900192723237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0.48880997798972853</c:v>
                </c:pt>
                <c:pt idx="7" formatCode="0%">
                  <c:v>0.47855223967762661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5.8253851797505501E-2</c:v>
                </c:pt>
                <c:pt idx="7" formatCode="0%">
                  <c:v>5.3736202768206509E-2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5021184"/>
        <c:axId val="35022720"/>
      </c:barChart>
      <c:catAx>
        <c:axId val="35021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5022720"/>
        <c:crosses val="autoZero"/>
        <c:auto val="1"/>
        <c:lblAlgn val="ctr"/>
        <c:lblOffset val="100"/>
        <c:noMultiLvlLbl val="0"/>
      </c:catAx>
      <c:valAx>
        <c:axId val="350227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502118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0.20571010248901903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7.5402635431918011E-2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7.8330893118594438E-2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0.2027818448023426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0.23311022798577705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4.8002509935160011E-2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014016"/>
        <c:axId val="275015552"/>
      </c:barChart>
      <c:catAx>
        <c:axId val="27501401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5015552"/>
        <c:crosses val="autoZero"/>
        <c:auto val="1"/>
        <c:lblAlgn val="ctr"/>
        <c:lblOffset val="100"/>
        <c:noMultiLvlLbl val="0"/>
      </c:catAx>
      <c:valAx>
        <c:axId val="2750155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0140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(3)'!$D$10:$D$11</c:f>
              <c:numCache>
                <c:formatCode>0%</c:formatCode>
                <c:ptCount val="2"/>
                <c:pt idx="0">
                  <c:v>0.51418025166379777</c:v>
                </c:pt>
                <c:pt idx="1">
                  <c:v>0.50033739389849774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(3)'!$E$10:$E$11</c:f>
              <c:numCache>
                <c:formatCode>0%</c:formatCode>
                <c:ptCount val="2"/>
                <c:pt idx="0">
                  <c:v>6.0218894115264598E-2</c:v>
                </c:pt>
                <c:pt idx="1">
                  <c:v>5.8955144369073412E-2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(3)'!$N$15:$N$17,'group (3)'!$F$10:$F$11)</c:f>
              <c:numCache>
                <c:formatCode>General</c:formatCode>
                <c:ptCount val="5"/>
                <c:pt idx="3" formatCode="0%">
                  <c:v>0.24835000966521534</c:v>
                </c:pt>
                <c:pt idx="4" formatCode="0%">
                  <c:v>0.27420061322820849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(3)'!$N$15:$N$17,'group (3)'!$G$10:$G$11)</c:f>
              <c:numCache>
                <c:formatCode>General</c:formatCode>
                <c:ptCount val="5"/>
                <c:pt idx="3" formatCode="0%">
                  <c:v>0.326049136113847</c:v>
                </c:pt>
                <c:pt idx="4" formatCode="0%">
                  <c:v>0.28509192503936265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(3)'!$N$15:$N$20,'group (3)'!$H$10:$H$11)</c:f>
              <c:numCache>
                <c:formatCode>General</c:formatCode>
                <c:ptCount val="8"/>
                <c:pt idx="6" formatCode="0%">
                  <c:v>0.522952585214982</c:v>
                </c:pt>
                <c:pt idx="7" formatCode="0%">
                  <c:v>0.50797315054870906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(3)'!$N$15:$N$20,'group (3)'!$I$10:$I$11)</c:f>
              <c:numCache>
                <c:formatCode>General</c:formatCode>
                <c:ptCount val="8"/>
                <c:pt idx="6" formatCode="0%">
                  <c:v>5.1446560564080375E-2</c:v>
                </c:pt>
                <c:pt idx="7" formatCode="0%">
                  <c:v>5.1319387718862096E-2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177856"/>
        <c:axId val="275179392"/>
      </c:barChart>
      <c:catAx>
        <c:axId val="2751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5179392"/>
        <c:crosses val="autoZero"/>
        <c:auto val="1"/>
        <c:lblAlgn val="ctr"/>
        <c:lblOffset val="100"/>
        <c:noMultiLvlLbl val="0"/>
      </c:catAx>
      <c:valAx>
        <c:axId val="275179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17785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(3)'!$D$43:$D$44</c:f>
              <c:numCache>
                <c:formatCode>0%</c:formatCode>
                <c:ptCount val="2"/>
                <c:pt idx="0">
                  <c:v>0.54765854014750837</c:v>
                </c:pt>
                <c:pt idx="1">
                  <c:v>0.5743070961090605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(3)'!$E$43:$E$44</c:f>
              <c:numCache>
                <c:formatCode>0%</c:formatCode>
                <c:ptCount val="2"/>
                <c:pt idx="0">
                  <c:v>7.0582835205875299E-2</c:v>
                </c:pt>
                <c:pt idx="1">
                  <c:v>6.6828060421403393E-2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(3)'!$F$43:$F$44)</c:f>
              <c:numCache>
                <c:formatCode>General</c:formatCode>
                <c:ptCount val="5"/>
                <c:pt idx="3" formatCode="0%">
                  <c:v>0.33548232299523256</c:v>
                </c:pt>
                <c:pt idx="4" formatCode="0%">
                  <c:v>0.28991964063808834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(3)'!$G$43:$G$44)</c:f>
              <c:numCache>
                <c:formatCode>General</c:formatCode>
                <c:ptCount val="5"/>
                <c:pt idx="3" formatCode="0%">
                  <c:v>0.28275905235815102</c:v>
                </c:pt>
                <c:pt idx="4" formatCode="0%">
                  <c:v>0.35121551589237554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(3)'!$H$43:$H$44)</c:f>
              <c:numCache>
                <c:formatCode>General</c:formatCode>
                <c:ptCount val="8"/>
                <c:pt idx="6" formatCode="0%">
                  <c:v>0.5617417248250034</c:v>
                </c:pt>
                <c:pt idx="7" formatCode="0%">
                  <c:v>0.58335557867025045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(3)'!$I$43:$I$44)</c:f>
              <c:numCache>
                <c:formatCode>General</c:formatCode>
                <c:ptCount val="8"/>
                <c:pt idx="6" formatCode="0%">
                  <c:v>5.6499650528380227E-2</c:v>
                </c:pt>
                <c:pt idx="7" formatCode="0%">
                  <c:v>5.7779577860213371E-2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111936"/>
        <c:axId val="275113472"/>
      </c:barChart>
      <c:catAx>
        <c:axId val="2751119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5113472"/>
        <c:crosses val="autoZero"/>
        <c:auto val="1"/>
        <c:lblAlgn val="ctr"/>
        <c:lblOffset val="100"/>
        <c:noMultiLvlLbl val="0"/>
      </c:catAx>
      <c:valAx>
        <c:axId val="2751134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1119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(3)'!$C$107,'group (3)'!$O$108,'group (3)'!$D$107,'group (3)'!$E$107,'group (3)'!$O$109,'group (3)'!$F$107,'group (3)'!$G$107,'group (3)'!$O$110,'group (3)'!$H$107,'group (3)'!$I$107)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(3)'!$C$108,'group (3)'!$O$108,'group (3)'!$D$108,'group (3)'!$E$108,'group (3)'!$O$108,'group (3)'!$F$108,'group (3)'!$G$108,'group (3)'!$O$109,'group (3)'!$H$108,'group (3)'!$I$108)</c:f>
              <c:numCache>
                <c:formatCode>General</c:formatCode>
                <c:ptCount val="10"/>
                <c:pt idx="0" formatCode="0%">
                  <c:v>0.81506479481641469</c:v>
                </c:pt>
                <c:pt idx="2" formatCode="0%">
                  <c:v>0.81184045106480252</c:v>
                </c:pt>
                <c:pt idx="3" formatCode="0%">
                  <c:v>0.84008276677505178</c:v>
                </c:pt>
                <c:pt idx="5" formatCode="0%">
                  <c:v>0.74377312727385803</c:v>
                </c:pt>
                <c:pt idx="6" formatCode="0%">
                  <c:v>0.89964951116030256</c:v>
                </c:pt>
                <c:pt idx="8" formatCode="0%">
                  <c:v>0.81295498440053482</c:v>
                </c:pt>
                <c:pt idx="9" formatCode="0%">
                  <c:v>0.83604135893648446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5284352"/>
        <c:axId val="275285888"/>
      </c:barChart>
      <c:catAx>
        <c:axId val="2752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5285888"/>
        <c:crosses val="autoZero"/>
        <c:auto val="1"/>
        <c:lblAlgn val="ctr"/>
        <c:lblOffset val="100"/>
        <c:noMultiLvlLbl val="0"/>
      </c:catAx>
      <c:valAx>
        <c:axId val="2752858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28435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(3)'!$D$76:$D$77</c:f>
              <c:numCache>
                <c:formatCode>0%</c:formatCode>
                <c:ptCount val="2"/>
                <c:pt idx="0">
                  <c:v>0.59224144276775859</c:v>
                </c:pt>
                <c:pt idx="1">
                  <c:v>0.59838930095244058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(3)'!$E$76:$E$77</c:f>
              <c:numCache>
                <c:formatCode>0%</c:formatCode>
                <c:ptCount val="2"/>
                <c:pt idx="0">
                  <c:v>8.4858299595141698E-2</c:v>
                </c:pt>
                <c:pt idx="1">
                  <c:v>7.6111789190373355E-2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(3)'!$K$75:$K$77,'group (3)'!$F$76:$F$77)</c:f>
              <c:numCache>
                <c:formatCode>General</c:formatCode>
                <c:ptCount val="5"/>
                <c:pt idx="3" formatCode="0%">
                  <c:v>0.28696356275303642</c:v>
                </c:pt>
                <c:pt idx="4" formatCode="0%">
                  <c:v>0.38020425833776694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(3)'!$K$75:$K$77,'group (3)'!$G$76:$G$77)</c:f>
              <c:numCache>
                <c:formatCode>General</c:formatCode>
                <c:ptCount val="5"/>
                <c:pt idx="3" formatCode="0%">
                  <c:v>0.3901361796098638</c:v>
                </c:pt>
                <c:pt idx="4" formatCode="0%">
                  <c:v>0.29429683180504701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(3)'!$K$75:$K$80,'group (3)'!$H$76:$H$77)</c:f>
              <c:numCache>
                <c:formatCode>General</c:formatCode>
                <c:ptCount val="8"/>
                <c:pt idx="6" formatCode="0%">
                  <c:v>0.60447552447552444</c:v>
                </c:pt>
                <c:pt idx="7" formatCode="0%">
                  <c:v>0.61140842278763596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(3)'!$K$75:$K$80,'group (3)'!$I$76:$I$77)</c:f>
              <c:numCache>
                <c:formatCode>General</c:formatCode>
                <c:ptCount val="8"/>
                <c:pt idx="6" formatCode="0%">
                  <c:v>7.2624217887375789E-2</c:v>
                </c:pt>
                <c:pt idx="7" formatCode="0%">
                  <c:v>6.309266735517792E-2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327616"/>
        <c:axId val="275353984"/>
      </c:barChart>
      <c:catAx>
        <c:axId val="275327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5353984"/>
        <c:crosses val="autoZero"/>
        <c:auto val="1"/>
        <c:lblAlgn val="ctr"/>
        <c:lblOffset val="100"/>
        <c:noMultiLvlLbl val="0"/>
      </c:catAx>
      <c:valAx>
        <c:axId val="275353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3276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(3)'!$D$139</c:f>
              <c:numCache>
                <c:formatCode>0%</c:formatCode>
                <c:ptCount val="1"/>
                <c:pt idx="0">
                  <c:v>0.20268243183623047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(3)'!$E$139</c:f>
              <c:numCache>
                <c:formatCode>0%</c:formatCode>
                <c:ptCount val="1"/>
                <c:pt idx="0">
                  <c:v>4.8295538104061883E-2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(3)'!$F$140,'group (3)'!$F$139)</c:f>
              <c:numCache>
                <c:formatCode>0%</c:formatCode>
                <c:ptCount val="2"/>
                <c:pt idx="1">
                  <c:v>7.3384511309156158E-2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(3)'!$G$140,'group (3)'!$G$139)</c:f>
              <c:numCache>
                <c:formatCode>0%</c:formatCode>
                <c:ptCount val="2"/>
                <c:pt idx="1">
                  <c:v>0.17759345863113621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(3)'!$H$140:$H$141,'group (3)'!$H$139)</c:f>
              <c:numCache>
                <c:formatCode>General</c:formatCode>
                <c:ptCount val="3"/>
                <c:pt idx="2" formatCode="0%">
                  <c:v>0.2206241360040001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(3)'!$I$140:$I$141,'group (3)'!$I$139)</c:f>
              <c:numCache>
                <c:formatCode>General</c:formatCode>
                <c:ptCount val="3"/>
                <c:pt idx="2" formatCode="0%">
                  <c:v>3.0353833936292245E-2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392768"/>
        <c:axId val="275410944"/>
      </c:barChart>
      <c:catAx>
        <c:axId val="27539276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5410944"/>
        <c:crosses val="autoZero"/>
        <c:auto val="1"/>
        <c:lblAlgn val="ctr"/>
        <c:lblOffset val="100"/>
        <c:noMultiLvlLbl val="0"/>
      </c:catAx>
      <c:valAx>
        <c:axId val="2754109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3927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(4)'!$D$10:$D$11</c:f>
              <c:numCache>
                <c:formatCode>0%</c:formatCode>
                <c:ptCount val="2"/>
                <c:pt idx="0">
                  <c:v>0.44985209577496232</c:v>
                </c:pt>
                <c:pt idx="1">
                  <c:v>0.46457843573289281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(4)'!$E$10:$E$11</c:f>
              <c:numCache>
                <c:formatCode>0%</c:formatCode>
                <c:ptCount val="2"/>
                <c:pt idx="0">
                  <c:v>7.774739074621867E-2</c:v>
                </c:pt>
                <c:pt idx="1">
                  <c:v>8.4694072050320854E-2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(4)'!$N$15:$N$17,'group (4)'!$F$10:$F$11)</c:f>
              <c:numCache>
                <c:formatCode>General</c:formatCode>
                <c:ptCount val="5"/>
                <c:pt idx="3" formatCode="0%">
                  <c:v>0.23804208293799184</c:v>
                </c:pt>
                <c:pt idx="4" formatCode="0%">
                  <c:v>0.22834995870131519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(4)'!$N$15:$N$17,'group (4)'!$G$10:$G$11)</c:f>
              <c:numCache>
                <c:formatCode>General</c:formatCode>
                <c:ptCount val="5"/>
                <c:pt idx="3" formatCode="0%">
                  <c:v>0.28955740358318915</c:v>
                </c:pt>
                <c:pt idx="4" formatCode="0%">
                  <c:v>0.32092254908189849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(4)'!$N$15:$N$20,'group (4)'!$H$10:$H$11)</c:f>
              <c:numCache>
                <c:formatCode>General</c:formatCode>
                <c:ptCount val="8"/>
                <c:pt idx="6" formatCode="0%">
                  <c:v>0.46620527990176924</c:v>
                </c:pt>
                <c:pt idx="7" formatCode="0%">
                  <c:v>0.48459241374928519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(4)'!$N$15:$N$20,'group (4)'!$I$10:$I$11)</c:f>
              <c:numCache>
                <c:formatCode>General</c:formatCode>
                <c:ptCount val="8"/>
                <c:pt idx="6" formatCode="0%">
                  <c:v>6.139420661941173E-2</c:v>
                </c:pt>
                <c:pt idx="7" formatCode="0%">
                  <c:v>6.4680094033928465E-2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519744"/>
        <c:axId val="275546112"/>
      </c:barChart>
      <c:catAx>
        <c:axId val="275519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5546112"/>
        <c:crosses val="autoZero"/>
        <c:auto val="1"/>
        <c:lblAlgn val="ctr"/>
        <c:lblOffset val="100"/>
        <c:noMultiLvlLbl val="0"/>
      </c:catAx>
      <c:valAx>
        <c:axId val="2755461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5197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(4)'!$D$43:$D$44</c:f>
              <c:numCache>
                <c:formatCode>0%</c:formatCode>
                <c:ptCount val="2"/>
                <c:pt idx="0">
                  <c:v>0.48095545513234345</c:v>
                </c:pt>
                <c:pt idx="1">
                  <c:v>0.49165596919127086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(4)'!$E$43:$E$44</c:f>
              <c:numCache>
                <c:formatCode>0%</c:formatCode>
                <c:ptCount val="2"/>
                <c:pt idx="0">
                  <c:v>7.9157769280429058E-2</c:v>
                </c:pt>
                <c:pt idx="1">
                  <c:v>8.4221688898811181E-2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(4)'!$F$43:$F$44)</c:f>
              <c:numCache>
                <c:formatCode>General</c:formatCode>
                <c:ptCount val="5"/>
                <c:pt idx="3" formatCode="0%">
                  <c:v>0.23071957093906739</c:v>
                </c:pt>
                <c:pt idx="4" formatCode="0%">
                  <c:v>0.26773455377574373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(4)'!$G$43:$G$44)</c:f>
              <c:numCache>
                <c:formatCode>General</c:formatCode>
                <c:ptCount val="5"/>
                <c:pt idx="3" formatCode="0%">
                  <c:v>0.32939365347370514</c:v>
                </c:pt>
                <c:pt idx="4" formatCode="0%">
                  <c:v>0.30814310431433833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(4)'!$H$43:$H$44)</c:f>
              <c:numCache>
                <c:formatCode>General</c:formatCode>
                <c:ptCount val="8"/>
                <c:pt idx="6" formatCode="0%">
                  <c:v>0.49550578537021406</c:v>
                </c:pt>
                <c:pt idx="7" formatCode="0%">
                  <c:v>0.50767427582742641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(4)'!$I$43:$I$44)</c:f>
              <c:numCache>
                <c:formatCode>General</c:formatCode>
                <c:ptCount val="8"/>
                <c:pt idx="6" formatCode="0%">
                  <c:v>6.4607439042558473E-2</c:v>
                </c:pt>
                <c:pt idx="7" formatCode="0%">
                  <c:v>6.8203382262655585E-2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662720"/>
        <c:axId val="275664256"/>
      </c:barChart>
      <c:catAx>
        <c:axId val="2756627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5664256"/>
        <c:crosses val="autoZero"/>
        <c:auto val="1"/>
        <c:lblAlgn val="ctr"/>
        <c:lblOffset val="100"/>
        <c:noMultiLvlLbl val="0"/>
      </c:catAx>
      <c:valAx>
        <c:axId val="2756642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6627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(4)'!$C$107,'group (4)'!$O$108,'group (4)'!$D$107,'group (4)'!$E$107,'group (4)'!$O$109,'group (4)'!$F$107,'group (4)'!$G$107,'group (4)'!$O$110,'group (4)'!$H$107,'group (4)'!$I$107)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(4)'!$C$108,'group (4)'!$O$108,'group (4)'!$D$108,'group (4)'!$E$108,'group (4)'!$O$108,'group (4)'!$F$108,'group (4)'!$G$108,'group (4)'!$O$109,'group (4)'!$H$108,'group (4)'!$I$108)</c:f>
              <c:numCache>
                <c:formatCode>General</c:formatCode>
                <c:ptCount val="10"/>
                <c:pt idx="0" formatCode="0%">
                  <c:v>0.76575937583119069</c:v>
                </c:pt>
                <c:pt idx="2" formatCode="0%">
                  <c:v>0.7584925141972122</c:v>
                </c:pt>
                <c:pt idx="3" formatCode="0%">
                  <c:v>0.80991217063989962</c:v>
                </c:pt>
                <c:pt idx="5" formatCode="0%">
                  <c:v>0.68230736117089974</c:v>
                </c:pt>
                <c:pt idx="6" formatCode="0%">
                  <c:v>0.82421227197346603</c:v>
                </c:pt>
                <c:pt idx="8" formatCode="0%">
                  <c:v>0.76167568651032269</c:v>
                </c:pt>
                <c:pt idx="9" formatCode="0%">
                  <c:v>0.79707916986933125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5699968"/>
        <c:axId val="275701760"/>
      </c:barChart>
      <c:catAx>
        <c:axId val="2756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5701760"/>
        <c:crosses val="autoZero"/>
        <c:auto val="1"/>
        <c:lblAlgn val="ctr"/>
        <c:lblOffset val="100"/>
        <c:noMultiLvlLbl val="0"/>
      </c:catAx>
      <c:valAx>
        <c:axId val="2757017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69996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(4)'!$D$76:$D$77</c:f>
              <c:numCache>
                <c:formatCode>0%</c:formatCode>
                <c:ptCount val="2"/>
                <c:pt idx="0">
                  <c:v>0.50311552711350627</c:v>
                </c:pt>
                <c:pt idx="1">
                  <c:v>0.52450712618562845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(4)'!$E$76:$E$77</c:f>
              <c:numCache>
                <c:formatCode>0%</c:formatCode>
                <c:ptCount val="2"/>
                <c:pt idx="0">
                  <c:v>8.1593128999663186E-2</c:v>
                </c:pt>
                <c:pt idx="1">
                  <c:v>8.4570690768237575E-2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(4)'!$K$75:$K$77,'group (4)'!$F$76:$F$77)</c:f>
              <c:numCache>
                <c:formatCode>General</c:formatCode>
                <c:ptCount val="5"/>
                <c:pt idx="3" formatCode="0%">
                  <c:v>0.27905018524755809</c:v>
                </c:pt>
                <c:pt idx="4" formatCode="0%">
                  <c:v>0.26409097680885929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(4)'!$K$75:$K$77,'group (4)'!$G$76:$G$77)</c:f>
              <c:numCache>
                <c:formatCode>General</c:formatCode>
                <c:ptCount val="5"/>
                <c:pt idx="3" formatCode="0%">
                  <c:v>0.30565847086561132</c:v>
                </c:pt>
                <c:pt idx="4" formatCode="0%">
                  <c:v>0.34498684014500669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(4)'!$K$75:$K$80,'group (4)'!$H$76:$H$77)</c:f>
              <c:numCache>
                <c:formatCode>General</c:formatCode>
                <c:ptCount val="8"/>
                <c:pt idx="6" formatCode="0%">
                  <c:v>0.51793533176153583</c:v>
                </c:pt>
                <c:pt idx="7" formatCode="0%">
                  <c:v>0.53632616576451309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(4)'!$K$75:$K$80,'group (4)'!$I$76:$I$77)</c:f>
              <c:numCache>
                <c:formatCode>General</c:formatCode>
                <c:ptCount val="8"/>
                <c:pt idx="6" formatCode="0%">
                  <c:v>6.6773324351633551E-2</c:v>
                </c:pt>
                <c:pt idx="7" formatCode="0%">
                  <c:v>7.2751651189352937E-2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825408"/>
        <c:axId val="275826944"/>
      </c:barChart>
      <c:catAx>
        <c:axId val="275825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5826944"/>
        <c:crosses val="autoZero"/>
        <c:auto val="1"/>
        <c:lblAlgn val="ctr"/>
        <c:lblOffset val="100"/>
        <c:noMultiLvlLbl val="0"/>
      </c:catAx>
      <c:valAx>
        <c:axId val="2758269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8254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0.52170376256953521</c:v>
                </c:pt>
                <c:pt idx="1">
                  <c:v>0.52839911958914165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8.4568646713930828E-2</c:v>
                </c:pt>
                <c:pt idx="1">
                  <c:v>7.9841526045487901E-2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0.29956010537447358</c:v>
                </c:pt>
                <c:pt idx="4" formatCode="0%">
                  <c:v>0.29208510638297874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0.30671230390899251</c:v>
                </c:pt>
                <c:pt idx="4" formatCode="0%">
                  <c:v>0.3161555392516508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0.54274111293965999</c:v>
                </c:pt>
                <c:pt idx="7" formatCode="0%">
                  <c:v>0.54408804108584008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6.3531296343806123E-2</c:v>
                </c:pt>
                <c:pt idx="7" formatCode="0%">
                  <c:v>6.4152604548789433E-2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5225600"/>
        <c:axId val="35227136"/>
      </c:barChart>
      <c:catAx>
        <c:axId val="35225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5227136"/>
        <c:crosses val="autoZero"/>
        <c:auto val="1"/>
        <c:lblAlgn val="ctr"/>
        <c:lblOffset val="100"/>
        <c:noMultiLvlLbl val="0"/>
      </c:catAx>
      <c:valAx>
        <c:axId val="3522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52256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(4)'!$D$139</c:f>
              <c:numCache>
                <c:formatCode>0%</c:formatCode>
                <c:ptCount val="1"/>
                <c:pt idx="0">
                  <c:v>0.24047991653625456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(4)'!$E$139</c:f>
              <c:numCache>
                <c:formatCode>0%</c:formatCode>
                <c:ptCount val="1"/>
                <c:pt idx="0">
                  <c:v>5.6077203964527908E-2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(4)'!$F$140,'group (4)'!$F$139)</c:f>
              <c:numCache>
                <c:formatCode>0%</c:formatCode>
                <c:ptCount val="2"/>
                <c:pt idx="1">
                  <c:v>8.3463745435576428E-2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(4)'!$G$140,'group (4)'!$G$139)</c:f>
              <c:numCache>
                <c:formatCode>0%</c:formatCode>
                <c:ptCount val="2"/>
                <c:pt idx="1">
                  <c:v>0.21309337506520606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(4)'!$H$140:$H$141,'group (4)'!$H$139)</c:f>
              <c:numCache>
                <c:formatCode>General</c:formatCode>
                <c:ptCount val="3"/>
                <c:pt idx="2" formatCode="0%">
                  <c:v>0.26317162232655189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(4)'!$I$140:$I$141,'group (4)'!$I$139)</c:f>
              <c:numCache>
                <c:formatCode>General</c:formatCode>
                <c:ptCount val="3"/>
                <c:pt idx="2" formatCode="0%">
                  <c:v>3.3385498174230567E-2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88936320"/>
        <c:axId val="288937856"/>
      </c:barChart>
      <c:catAx>
        <c:axId val="2889363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88937856"/>
        <c:crosses val="autoZero"/>
        <c:auto val="1"/>
        <c:lblAlgn val="ctr"/>
        <c:lblOffset val="100"/>
        <c:noMultiLvlLbl val="0"/>
      </c:catAx>
      <c:valAx>
        <c:axId val="2889378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89363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(5)'!$D$10:$D$11</c:f>
              <c:numCache>
                <c:formatCode>0%</c:formatCode>
                <c:ptCount val="2"/>
                <c:pt idx="0">
                  <c:v>0.50215172752981685</c:v>
                </c:pt>
                <c:pt idx="1">
                  <c:v>0.48544038885638419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(5)'!$E$10:$E$11</c:f>
              <c:numCache>
                <c:formatCode>0%</c:formatCode>
                <c:ptCount val="2"/>
                <c:pt idx="0">
                  <c:v>4.4632976761342681E-2</c:v>
                </c:pt>
                <c:pt idx="1">
                  <c:v>4.6446734776542598E-2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(5)'!$N$15:$N$17,'group (5)'!$F$10:$F$11)</c:f>
              <c:numCache>
                <c:formatCode>General</c:formatCode>
                <c:ptCount val="5"/>
                <c:pt idx="3" formatCode="0%">
                  <c:v>0.24673142341899257</c:v>
                </c:pt>
                <c:pt idx="4" formatCode="0%">
                  <c:v>0.24218011611683693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(5)'!$N$15:$N$17,'group (5)'!$G$10:$G$11)</c:f>
              <c:numCache>
                <c:formatCode>General</c:formatCode>
                <c:ptCount val="5"/>
                <c:pt idx="3" formatCode="0%">
                  <c:v>0.30005328087216687</c:v>
                </c:pt>
                <c:pt idx="4" formatCode="0%">
                  <c:v>0.28970700751608985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(5)'!$N$15:$N$20,'group (5)'!$H$10:$H$11)</c:f>
              <c:numCache>
                <c:formatCode>General</c:formatCode>
                <c:ptCount val="8"/>
                <c:pt idx="6" formatCode="0%">
                  <c:v>0.49772531661133651</c:v>
                </c:pt>
                <c:pt idx="7" formatCode="0%">
                  <c:v>0.48539538233043794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(5)'!$N$15:$N$20,'group (5)'!$I$10:$I$11)</c:f>
              <c:numCache>
                <c:formatCode>General</c:formatCode>
                <c:ptCount val="8"/>
                <c:pt idx="6" formatCode="0%">
                  <c:v>4.9059387679822944E-2</c:v>
                </c:pt>
                <c:pt idx="7" formatCode="0%">
                  <c:v>4.6491741302488863E-2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51015808"/>
        <c:axId val="151017344"/>
      </c:barChart>
      <c:catAx>
        <c:axId val="1510158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51017344"/>
        <c:crosses val="autoZero"/>
        <c:auto val="1"/>
        <c:lblAlgn val="ctr"/>
        <c:lblOffset val="100"/>
        <c:noMultiLvlLbl val="0"/>
      </c:catAx>
      <c:valAx>
        <c:axId val="1510173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510158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(5)'!$D$43:$D$44</c:f>
              <c:numCache>
                <c:formatCode>0%</c:formatCode>
                <c:ptCount val="2"/>
                <c:pt idx="0">
                  <c:v>0.55194118998391917</c:v>
                </c:pt>
                <c:pt idx="1">
                  <c:v>0.5544899381122177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(5)'!$E$43:$E$44</c:f>
              <c:numCache>
                <c:formatCode>0%</c:formatCode>
                <c:ptCount val="2"/>
                <c:pt idx="0">
                  <c:v>5.5042499425683435E-2</c:v>
                </c:pt>
                <c:pt idx="1">
                  <c:v>5.1149637280216403E-2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(5)'!$F$43:$F$44)</c:f>
              <c:numCache>
                <c:formatCode>General</c:formatCode>
                <c:ptCount val="5"/>
                <c:pt idx="3" formatCode="0%">
                  <c:v>0.29611762003216174</c:v>
                </c:pt>
                <c:pt idx="4" formatCode="0%">
                  <c:v>0.28521660723800157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(5)'!$G$43:$G$44)</c:f>
              <c:numCache>
                <c:formatCode>General</c:formatCode>
                <c:ptCount val="5"/>
                <c:pt idx="3" formatCode="0%">
                  <c:v>0.31086606937744082</c:v>
                </c:pt>
                <c:pt idx="4" formatCode="0%">
                  <c:v>0.32042296815443255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(5)'!$H$43:$H$44)</c:f>
              <c:numCache>
                <c:formatCode>General</c:formatCode>
                <c:ptCount val="8"/>
                <c:pt idx="6" formatCode="0%">
                  <c:v>0.55350333103606708</c:v>
                </c:pt>
                <c:pt idx="7" formatCode="0%">
                  <c:v>0.54936677732693961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(5)'!$I$43:$I$44)</c:f>
              <c:numCache>
                <c:formatCode>General</c:formatCode>
                <c:ptCount val="8"/>
                <c:pt idx="6" formatCode="0%">
                  <c:v>5.3480358373535493E-2</c:v>
                </c:pt>
                <c:pt idx="7" formatCode="0%">
                  <c:v>5.6272798065494491E-2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89366016"/>
        <c:axId val="289367552"/>
      </c:barChart>
      <c:catAx>
        <c:axId val="2893660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89367552"/>
        <c:crosses val="autoZero"/>
        <c:auto val="1"/>
        <c:lblAlgn val="ctr"/>
        <c:lblOffset val="100"/>
        <c:noMultiLvlLbl val="0"/>
      </c:catAx>
      <c:valAx>
        <c:axId val="2893675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93660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(5)'!$C$107,'group (5)'!$O$108,'group (5)'!$D$107,'group (5)'!$E$107,'group (5)'!$O$109,'group (5)'!$F$107,'group (5)'!$G$107,'group (5)'!$O$110,'group (5)'!$H$107,'group (5)'!$I$107)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(5)'!$C$108,'group (5)'!$O$108,'group (5)'!$D$108,'group (5)'!$E$108,'group (5)'!$O$108,'group (5)'!$F$108,'group (5)'!$G$108,'group (5)'!$O$109,'group (5)'!$H$108,'group (5)'!$I$108)</c:f>
              <c:numCache>
                <c:formatCode>General</c:formatCode>
                <c:ptCount val="10"/>
                <c:pt idx="0" formatCode="0%">
                  <c:v>0.77821512376050261</c:v>
                </c:pt>
                <c:pt idx="2" formatCode="0%">
                  <c:v>0.77624240406226586</c:v>
                </c:pt>
                <c:pt idx="3" formatCode="0%">
                  <c:v>0.79799666110183642</c:v>
                </c:pt>
                <c:pt idx="5" formatCode="0%">
                  <c:v>0.69511249030256017</c:v>
                </c:pt>
                <c:pt idx="6" formatCode="0%">
                  <c:v>0.85737511084835949</c:v>
                </c:pt>
                <c:pt idx="8" formatCode="0%">
                  <c:v>0.77977919814061591</c:v>
                </c:pt>
                <c:pt idx="9" formatCode="0%">
                  <c:v>0.76202749140893467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89395072"/>
        <c:axId val="289396608"/>
      </c:barChart>
      <c:catAx>
        <c:axId val="2893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9396608"/>
        <c:crosses val="autoZero"/>
        <c:auto val="1"/>
        <c:lblAlgn val="ctr"/>
        <c:lblOffset val="100"/>
        <c:noMultiLvlLbl val="0"/>
      </c:catAx>
      <c:valAx>
        <c:axId val="2893966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939507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(5)'!$D$76:$D$77</c:f>
              <c:numCache>
                <c:formatCode>0%</c:formatCode>
                <c:ptCount val="2"/>
                <c:pt idx="0">
                  <c:v>0.58215889732073722</c:v>
                </c:pt>
                <c:pt idx="1">
                  <c:v>0.59581897541925111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(5)'!$E$76:$E$77</c:f>
              <c:numCache>
                <c:formatCode>0%</c:formatCode>
                <c:ptCount val="2"/>
                <c:pt idx="0">
                  <c:v>6.6942852717980492E-2</c:v>
                </c:pt>
                <c:pt idx="1">
                  <c:v>6.0739719733517113E-2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(5)'!$K$75:$K$77,'group (5)'!$F$76:$F$77)</c:f>
              <c:numCache>
                <c:formatCode>General</c:formatCode>
                <c:ptCount val="5"/>
                <c:pt idx="3" formatCode="0%">
                  <c:v>0.3230215270249342</c:v>
                </c:pt>
                <c:pt idx="4" formatCode="0%">
                  <c:v>0.33397656788421776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(5)'!$K$75:$K$77,'group (5)'!$G$76:$G$77)</c:f>
              <c:numCache>
                <c:formatCode>General</c:formatCode>
                <c:ptCount val="5"/>
                <c:pt idx="3" formatCode="0%">
                  <c:v>0.32608022301378348</c:v>
                </c:pt>
                <c:pt idx="4" formatCode="0%">
                  <c:v>0.3225821272685504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(5)'!$K$75:$K$80,'group (5)'!$H$76:$H$77)</c:f>
              <c:numCache>
                <c:formatCode>General</c:formatCode>
                <c:ptCount val="8"/>
                <c:pt idx="6" formatCode="0%">
                  <c:v>0.57948737803933714</c:v>
                </c:pt>
                <c:pt idx="7" formatCode="0%">
                  <c:v>0.59558924879393527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(5)'!$K$75:$K$80,'group (5)'!$I$76:$I$77)</c:f>
              <c:numCache>
                <c:formatCode>General</c:formatCode>
                <c:ptCount val="8"/>
                <c:pt idx="6" formatCode="0%">
                  <c:v>6.9614371999380517E-2</c:v>
                </c:pt>
                <c:pt idx="7" formatCode="0%">
                  <c:v>6.0969446358832988E-2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89462912"/>
        <c:axId val="289476992"/>
      </c:barChart>
      <c:catAx>
        <c:axId val="289462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89476992"/>
        <c:crosses val="autoZero"/>
        <c:auto val="1"/>
        <c:lblAlgn val="ctr"/>
        <c:lblOffset val="100"/>
        <c:noMultiLvlLbl val="0"/>
      </c:catAx>
      <c:valAx>
        <c:axId val="2894769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946291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(5)'!$D$139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(5)'!$E$139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(5)'!$F$140,'group (5)'!$F$139)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(5)'!$G$140,'group (5)'!$G$139)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(5)'!$H$140:$H$141,'group (5)'!$H$139)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(5)'!$I$140:$I$141,'group (5)'!$I$139)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89523968"/>
        <c:axId val="289538048"/>
      </c:barChart>
      <c:catAx>
        <c:axId val="28952396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89538048"/>
        <c:crosses val="autoZero"/>
        <c:auto val="1"/>
        <c:lblAlgn val="ctr"/>
        <c:lblOffset val="100"/>
        <c:noMultiLvlLbl val="0"/>
      </c:catAx>
      <c:valAx>
        <c:axId val="2895380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95239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(6)'!$D$10:$D$11</c:f>
              <c:numCache>
                <c:formatCode>0%</c:formatCode>
                <c:ptCount val="2"/>
                <c:pt idx="0">
                  <c:v>0.43701489874208227</c:v>
                </c:pt>
                <c:pt idx="1">
                  <c:v>0.42597745602037446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(6)'!$E$10:$E$11</c:f>
              <c:numCache>
                <c:formatCode>0%</c:formatCode>
                <c:ptCount val="2"/>
                <c:pt idx="0">
                  <c:v>6.3029708270140067E-2</c:v>
                </c:pt>
                <c:pt idx="1">
                  <c:v>6.7537612601990288E-2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(6)'!$N$15:$N$17,'group (6)'!$F$10:$F$11)</c:f>
              <c:numCache>
                <c:formatCode>General</c:formatCode>
                <c:ptCount val="5"/>
                <c:pt idx="3" formatCode="0%">
                  <c:v>0.21032206262824515</c:v>
                </c:pt>
                <c:pt idx="4" formatCode="0%">
                  <c:v>0.20501815780785737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(6)'!$N$15:$N$17,'group (6)'!$G$10:$G$11)</c:f>
              <c:numCache>
                <c:formatCode>General</c:formatCode>
                <c:ptCount val="5"/>
                <c:pt idx="3" formatCode="0%">
                  <c:v>0.28972254438397715</c:v>
                </c:pt>
                <c:pt idx="4" formatCode="0%">
                  <c:v>0.2884969108145074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(6)'!$N$15:$N$20,'group (6)'!$H$10:$H$11)</c:f>
              <c:numCache>
                <c:formatCode>General</c:formatCode>
                <c:ptCount val="8"/>
                <c:pt idx="6" formatCode="0%">
                  <c:v>0.44031581764653405</c:v>
                </c:pt>
                <c:pt idx="7" formatCode="0%">
                  <c:v>0.43456114700749893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(6)'!$N$15:$N$20,'group (6)'!$I$10:$I$11)</c:f>
              <c:numCache>
                <c:formatCode>General</c:formatCode>
                <c:ptCount val="8"/>
                <c:pt idx="6" formatCode="0%">
                  <c:v>5.972878936568829E-2</c:v>
                </c:pt>
                <c:pt idx="7" formatCode="0%">
                  <c:v>5.8953921614865824E-2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89712384"/>
        <c:axId val="289808384"/>
      </c:barChart>
      <c:catAx>
        <c:axId val="2897123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89808384"/>
        <c:crosses val="autoZero"/>
        <c:auto val="1"/>
        <c:lblAlgn val="ctr"/>
        <c:lblOffset val="100"/>
        <c:noMultiLvlLbl val="0"/>
      </c:catAx>
      <c:valAx>
        <c:axId val="2898083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97123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(6)'!$D$43:$D$44</c:f>
              <c:numCache>
                <c:formatCode>0%</c:formatCode>
                <c:ptCount val="2"/>
                <c:pt idx="0">
                  <c:v>0.46066407418486388</c:v>
                </c:pt>
                <c:pt idx="1">
                  <c:v>0.473904897849942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(6)'!$E$43:$E$44</c:f>
              <c:numCache>
                <c:formatCode>0%</c:formatCode>
                <c:ptCount val="2"/>
                <c:pt idx="0">
                  <c:v>7.6278791504636553E-2</c:v>
                </c:pt>
                <c:pt idx="1">
                  <c:v>6.766883754126149E-2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(6)'!$F$43:$F$44)</c:f>
              <c:numCache>
                <c:formatCode>General</c:formatCode>
                <c:ptCount val="5"/>
                <c:pt idx="3" formatCode="0%">
                  <c:v>0.23469082517841117</c:v>
                </c:pt>
                <c:pt idx="4" formatCode="0%">
                  <c:v>0.2379784102060844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(6)'!$G$43:$G$44)</c:f>
              <c:numCache>
                <c:formatCode>General</c:formatCode>
                <c:ptCount val="5"/>
                <c:pt idx="3" formatCode="0%">
                  <c:v>0.30225204051108928</c:v>
                </c:pt>
                <c:pt idx="4" formatCode="0%">
                  <c:v>0.30359532518511911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(6)'!$H$43:$H$44)</c:f>
              <c:numCache>
                <c:formatCode>General</c:formatCode>
                <c:ptCount val="8"/>
                <c:pt idx="6" formatCode="0%">
                  <c:v>0.46280073501132429</c:v>
                </c:pt>
                <c:pt idx="7" formatCode="0%">
                  <c:v>0.47502007315550004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(6)'!$I$43:$I$44)</c:f>
              <c:numCache>
                <c:formatCode>General</c:formatCode>
                <c:ptCount val="8"/>
                <c:pt idx="6" formatCode="0%">
                  <c:v>7.4142130678176141E-2</c:v>
                </c:pt>
                <c:pt idx="7" formatCode="0%">
                  <c:v>6.6553662235703456E-2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89843072"/>
        <c:axId val="289844608"/>
      </c:barChart>
      <c:catAx>
        <c:axId val="2898430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89844608"/>
        <c:crosses val="autoZero"/>
        <c:auto val="1"/>
        <c:lblAlgn val="ctr"/>
        <c:lblOffset val="100"/>
        <c:noMultiLvlLbl val="0"/>
      </c:catAx>
      <c:valAx>
        <c:axId val="2898446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98430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(6)'!$C$107,'group (6)'!$O$108,'group (6)'!$D$107,'group (6)'!$E$107,'group (6)'!$O$109,'group (6)'!$F$107,'group (6)'!$G$107,'group (6)'!$O$110,'group (6)'!$H$107,'group (6)'!$I$107)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(6)'!$C$108,'group (6)'!$O$108,'group (6)'!$D$108,'group (6)'!$E$108,'group (6)'!$O$108,'group (6)'!$F$108,'group (6)'!$G$108,'group (6)'!$O$109,'group (6)'!$H$108,'group (6)'!$I$108)</c:f>
              <c:numCache>
                <c:formatCode>General</c:formatCode>
                <c:ptCount val="10"/>
                <c:pt idx="0" formatCode="0%">
                  <c:v>0.75001989653800238</c:v>
                </c:pt>
                <c:pt idx="2" formatCode="0%">
                  <c:v>0.73311688311688317</c:v>
                </c:pt>
                <c:pt idx="3" formatCode="0%">
                  <c:v>0.85210084033613442</c:v>
                </c:pt>
                <c:pt idx="5" formatCode="0%">
                  <c:v>0.63292061179898029</c:v>
                </c:pt>
                <c:pt idx="6" formatCode="0%">
                  <c:v>0.84094443658984874</c:v>
                </c:pt>
                <c:pt idx="8" formatCode="0%">
                  <c:v>0.74219759926131113</c:v>
                </c:pt>
                <c:pt idx="9" formatCode="0%">
                  <c:v>0.79884726224783864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0020352"/>
        <c:axId val="290030336"/>
      </c:barChart>
      <c:catAx>
        <c:axId val="2900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030336"/>
        <c:crosses val="autoZero"/>
        <c:auto val="1"/>
        <c:lblAlgn val="ctr"/>
        <c:lblOffset val="100"/>
        <c:noMultiLvlLbl val="0"/>
      </c:catAx>
      <c:valAx>
        <c:axId val="2900303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02035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(6)'!$D$76:$D$77</c:f>
              <c:numCache>
                <c:formatCode>0%</c:formatCode>
                <c:ptCount val="2"/>
                <c:pt idx="0">
                  <c:v>0.51125416204217533</c:v>
                </c:pt>
                <c:pt idx="1">
                  <c:v>0.49792743899833342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(6)'!$E$76:$E$77</c:f>
              <c:numCache>
                <c:formatCode>0%</c:formatCode>
                <c:ptCount val="2"/>
                <c:pt idx="0">
                  <c:v>8.0266370699223086E-2</c:v>
                </c:pt>
                <c:pt idx="1">
                  <c:v>8.1022178539378653E-2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(6)'!$K$75:$K$77,'group (6)'!$F$76:$F$77)</c:f>
              <c:numCache>
                <c:formatCode>General</c:formatCode>
                <c:ptCount val="5"/>
                <c:pt idx="3" formatCode="0%">
                  <c:v>0.26827968923418422</c:v>
                </c:pt>
                <c:pt idx="4" formatCode="0%">
                  <c:v>0.26473227639844449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(6)'!$K$75:$K$77,'group (6)'!$G$76:$G$77)</c:f>
              <c:numCache>
                <c:formatCode>General</c:formatCode>
                <c:ptCount val="5"/>
                <c:pt idx="3" formatCode="0%">
                  <c:v>0.32324084350721421</c:v>
                </c:pt>
                <c:pt idx="4" formatCode="0%">
                  <c:v>0.31421734113926753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(6)'!$K$75:$K$80,'group (6)'!$H$76:$H$77)</c:f>
              <c:numCache>
                <c:formatCode>General</c:formatCode>
                <c:ptCount val="8"/>
                <c:pt idx="6" formatCode="0%">
                  <c:v>0.51462819089900114</c:v>
                </c:pt>
                <c:pt idx="7" formatCode="0%">
                  <c:v>0.49715824110080764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(6)'!$K$75:$K$80,'group (6)'!$I$76:$I$77)</c:f>
              <c:numCache>
                <c:formatCode>General</c:formatCode>
                <c:ptCount val="8"/>
                <c:pt idx="6" formatCode="0%">
                  <c:v>7.6892341842397335E-2</c:v>
                </c:pt>
                <c:pt idx="7" formatCode="0%">
                  <c:v>8.1791376436904401E-2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89957376"/>
        <c:axId val="289958912"/>
      </c:barChart>
      <c:catAx>
        <c:axId val="2899573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89958912"/>
        <c:crosses val="autoZero"/>
        <c:auto val="1"/>
        <c:lblAlgn val="ctr"/>
        <c:lblOffset val="100"/>
        <c:noMultiLvlLbl val="0"/>
      </c:catAx>
      <c:valAx>
        <c:axId val="2899589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99573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0.77858167593844507</c:v>
                </c:pt>
                <c:pt idx="2" formatCode="0%">
                  <c:v>0.77265094633818698</c:v>
                </c:pt>
                <c:pt idx="3" formatCode="0%">
                  <c:v>0.81516833148353685</c:v>
                </c:pt>
                <c:pt idx="5" formatCode="0%">
                  <c:v>0.68767363649656388</c:v>
                </c:pt>
                <c:pt idx="6" formatCode="0%">
                  <c:v>0.86736983842010773</c:v>
                </c:pt>
                <c:pt idx="8" formatCode="0%">
                  <c:v>0.77334670724958499</c:v>
                </c:pt>
                <c:pt idx="9" formatCode="0%">
                  <c:v>0.82330345710627406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254656"/>
        <c:axId val="35256192"/>
      </c:barChart>
      <c:catAx>
        <c:axId val="352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56192"/>
        <c:crosses val="autoZero"/>
        <c:auto val="1"/>
        <c:lblAlgn val="ctr"/>
        <c:lblOffset val="100"/>
        <c:noMultiLvlLbl val="0"/>
      </c:catAx>
      <c:valAx>
        <c:axId val="352561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525465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(6)'!$D$139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(6)'!$E$139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(6)'!$F$140,'group (6)'!$F$139)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(6)'!$G$140,'group (6)'!$G$139)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(6)'!$H$140:$H$141,'group (6)'!$H$139)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(6)'!$I$140:$I$141,'group (6)'!$I$139)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0075776"/>
        <c:axId val="290077312"/>
      </c:barChart>
      <c:catAx>
        <c:axId val="2900757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90077312"/>
        <c:crosses val="autoZero"/>
        <c:auto val="1"/>
        <c:lblAlgn val="ctr"/>
        <c:lblOffset val="100"/>
        <c:noMultiLvlLbl val="0"/>
      </c:catAx>
      <c:valAx>
        <c:axId val="2900773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0757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(7)'!$D$10:$D$11</c:f>
              <c:numCache>
                <c:formatCode>0%</c:formatCode>
                <c:ptCount val="2"/>
                <c:pt idx="0">
                  <c:v>0.55585716753448655</c:v>
                </c:pt>
                <c:pt idx="1">
                  <c:v>0.55458013126156958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(7)'!$E$10:$E$11</c:f>
              <c:numCache>
                <c:formatCode>0%</c:formatCode>
                <c:ptCount val="2"/>
                <c:pt idx="0">
                  <c:v>0.12373220146583422</c:v>
                </c:pt>
                <c:pt idx="1">
                  <c:v>0.11827564929601167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(7)'!$N$15:$N$17,'group (7)'!$F$10:$F$11)</c:f>
              <c:numCache>
                <c:formatCode>General</c:formatCode>
                <c:ptCount val="5"/>
                <c:pt idx="3" formatCode="0%">
                  <c:v>0.22949929669570368</c:v>
                </c:pt>
                <c:pt idx="4" formatCode="0%">
                  <c:v>0.23158691871879733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(7)'!$N$15:$N$17,'group (7)'!$G$10:$G$11)</c:f>
              <c:numCache>
                <c:formatCode>General</c:formatCode>
                <c:ptCount val="5"/>
                <c:pt idx="3" formatCode="0%">
                  <c:v>0.45009007230461712</c:v>
                </c:pt>
                <c:pt idx="4" formatCode="0%">
                  <c:v>0.44126886183878389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(7)'!$N$15:$N$20,'group (7)'!$H$10:$H$11)</c:f>
              <c:numCache>
                <c:formatCode>General</c:formatCode>
                <c:ptCount val="8"/>
                <c:pt idx="6" formatCode="0%">
                  <c:v>0.55561039409717938</c:v>
                </c:pt>
                <c:pt idx="7" formatCode="0%">
                  <c:v>0.54975598810792614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(7)'!$N$15:$N$20,'group (7)'!$I$10:$I$11)</c:f>
              <c:numCache>
                <c:formatCode>General</c:formatCode>
                <c:ptCount val="8"/>
                <c:pt idx="6" formatCode="0%">
                  <c:v>0.12397897490314143</c:v>
                </c:pt>
                <c:pt idx="7" formatCode="0%">
                  <c:v>0.12309979244965502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0219136"/>
        <c:axId val="290220672"/>
      </c:barChart>
      <c:catAx>
        <c:axId val="2902191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0220672"/>
        <c:crosses val="autoZero"/>
        <c:auto val="1"/>
        <c:lblAlgn val="ctr"/>
        <c:lblOffset val="100"/>
        <c:noMultiLvlLbl val="0"/>
      </c:catAx>
      <c:valAx>
        <c:axId val="2902206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2191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(7)'!$D$43:$D$44</c:f>
              <c:numCache>
                <c:formatCode>0%</c:formatCode>
                <c:ptCount val="2"/>
                <c:pt idx="0">
                  <c:v>0.56937985290200976</c:v>
                </c:pt>
                <c:pt idx="1">
                  <c:v>0.59842558546998004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(7)'!$E$43:$E$44</c:f>
              <c:numCache>
                <c:formatCode>0%</c:formatCode>
                <c:ptCount val="2"/>
                <c:pt idx="0">
                  <c:v>0.12359918870746348</c:v>
                </c:pt>
                <c:pt idx="1">
                  <c:v>0.13086395380401253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(7)'!$N$15:$N$17,'group (7)'!$F$43:$F$44)</c:f>
              <c:numCache>
                <c:formatCode>General</c:formatCode>
                <c:ptCount val="5"/>
                <c:pt idx="3" formatCode="0%">
                  <c:v>0.26682510089938744</c:v>
                </c:pt>
                <c:pt idx="4" formatCode="0%">
                  <c:v>0.25918614120376082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(7)'!$N$15:$N$17,'group (7)'!$G$43:$G$44)</c:f>
              <c:numCache>
                <c:formatCode>General</c:formatCode>
                <c:ptCount val="5"/>
                <c:pt idx="3" formatCode="0%">
                  <c:v>0.42615394071008583</c:v>
                </c:pt>
                <c:pt idx="4" formatCode="0%">
                  <c:v>0.47010339807023171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(7)'!$N$15:$N$20,'group (7)'!$H$43:$H$44)</c:f>
              <c:numCache>
                <c:formatCode>General</c:formatCode>
                <c:ptCount val="8"/>
                <c:pt idx="6" formatCode="0%">
                  <c:v>0.56530290303415209</c:v>
                </c:pt>
                <c:pt idx="7" formatCode="0%">
                  <c:v>0.59899316437578654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(7)'!$N$15:$N$20,'group (7)'!$I$43:$I$44)</c:f>
              <c:numCache>
                <c:formatCode>General</c:formatCode>
                <c:ptCount val="8"/>
                <c:pt idx="6" formatCode="0%">
                  <c:v>0.12767613857532115</c:v>
                </c:pt>
                <c:pt idx="7" formatCode="0%">
                  <c:v>0.13029637489820595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0362112"/>
        <c:axId val="290363648"/>
      </c:barChart>
      <c:catAx>
        <c:axId val="2903621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0363648"/>
        <c:crosses val="autoZero"/>
        <c:auto val="1"/>
        <c:lblAlgn val="ctr"/>
        <c:lblOffset val="100"/>
        <c:noMultiLvlLbl val="0"/>
      </c:catAx>
      <c:valAx>
        <c:axId val="2903636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36211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(7)'!$C$107,'group (7)'!$O$108,'group (7)'!$D$107,'group (7)'!$E$107,'group (7)'!$O$109,'group (7)'!$F$107,'group (7)'!$G$107,'group (7)'!$O$110,'group (7)'!$H$107,'group (7)'!$I$107)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(7)'!$C$108,'group (7)'!$O$108,'group (7)'!$D$108,'group (7)'!$E$108,'group (7)'!$O$108,'group (7)'!$F$108,'group (7)'!$G$108,'group (7)'!$O$109,'group (7)'!$H$108,'group (7)'!$I$108)</c:f>
              <c:numCache>
                <c:formatCode>General</c:formatCode>
                <c:ptCount val="10"/>
                <c:pt idx="0" formatCode="0%">
                  <c:v>0.85838876570583889</c:v>
                </c:pt>
                <c:pt idx="2" formatCode="0%">
                  <c:v>0.84797783534830162</c:v>
                </c:pt>
                <c:pt idx="3" formatCode="0%">
                  <c:v>0.90634841703961544</c:v>
                </c:pt>
                <c:pt idx="5" formatCode="0%">
                  <c:v>0.74861793611793614</c:v>
                </c:pt>
                <c:pt idx="6" formatCode="0%">
                  <c:v>0.92711888851497526</c:v>
                </c:pt>
                <c:pt idx="8" formatCode="0%">
                  <c:v>0.84666400898778671</c:v>
                </c:pt>
                <c:pt idx="9" formatCode="0%">
                  <c:v>0.9103016688061617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0550912"/>
        <c:axId val="290552448"/>
      </c:barChart>
      <c:catAx>
        <c:axId val="2905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552448"/>
        <c:crosses val="autoZero"/>
        <c:auto val="1"/>
        <c:lblAlgn val="ctr"/>
        <c:lblOffset val="100"/>
        <c:noMultiLvlLbl val="0"/>
      </c:catAx>
      <c:valAx>
        <c:axId val="2905524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55091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(7)'!$D$76:$D$77</c:f>
              <c:numCache>
                <c:formatCode>0%</c:formatCode>
                <c:ptCount val="2"/>
                <c:pt idx="0">
                  <c:v>0.64395447545355522</c:v>
                </c:pt>
                <c:pt idx="1">
                  <c:v>0.61195222388396053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(7)'!$E$76:$E$77</c:f>
              <c:numCache>
                <c:formatCode>0%</c:formatCode>
                <c:ptCount val="2"/>
                <c:pt idx="0">
                  <c:v>9.1337064443025459E-2</c:v>
                </c:pt>
                <c:pt idx="1">
                  <c:v>0.13089262666202289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(7)'!$K$75:$K$77,'group (7)'!$F$76:$F$77)</c:f>
              <c:numCache>
                <c:formatCode>General</c:formatCode>
                <c:ptCount val="5"/>
                <c:pt idx="3" formatCode="0%">
                  <c:v>0.37296072318421414</c:v>
                </c:pt>
                <c:pt idx="4" formatCode="0%">
                  <c:v>0.30214500829731006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(7)'!$K$75:$K$77,'group (7)'!$G$76:$G$77)</c:f>
              <c:numCache>
                <c:formatCode>General</c:formatCode>
                <c:ptCount val="5"/>
                <c:pt idx="3" formatCode="0%">
                  <c:v>0.3623308167123665</c:v>
                </c:pt>
                <c:pt idx="4" formatCode="0%">
                  <c:v>0.44069984224867348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(7)'!$K$75:$K$80,'group (7)'!$H$76:$H$77)</c:f>
              <c:numCache>
                <c:formatCode>General</c:formatCode>
                <c:ptCount val="8"/>
                <c:pt idx="6" formatCode="0%">
                  <c:v>0.64486847212310161</c:v>
                </c:pt>
                <c:pt idx="7" formatCode="0%">
                  <c:v>0.6060519145274631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(7)'!$K$75:$K$80,'group (7)'!$I$76:$I$77)</c:f>
              <c:numCache>
                <c:formatCode>General</c:formatCode>
                <c:ptCount val="8"/>
                <c:pt idx="6" formatCode="0%">
                  <c:v>9.0423067773479068E-2</c:v>
                </c:pt>
                <c:pt idx="7" formatCode="0%">
                  <c:v>0.13679293601852041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0463104"/>
        <c:axId val="290485376"/>
      </c:barChart>
      <c:catAx>
        <c:axId val="2904631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0485376"/>
        <c:crosses val="autoZero"/>
        <c:auto val="1"/>
        <c:lblAlgn val="ctr"/>
        <c:lblOffset val="100"/>
        <c:noMultiLvlLbl val="0"/>
      </c:catAx>
      <c:valAx>
        <c:axId val="2904853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4631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(7)'!$D$139</c:f>
              <c:numCache>
                <c:formatCode>0%</c:formatCode>
                <c:ptCount val="1"/>
                <c:pt idx="0">
                  <c:v>0.24356923298161098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(7)'!$E$139</c:f>
              <c:numCache>
                <c:formatCode>0%</c:formatCode>
                <c:ptCount val="1"/>
                <c:pt idx="0">
                  <c:v>6.8091531699951469E-2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(7)'!$F$140,'group (7)'!$F$139)</c:f>
              <c:numCache>
                <c:formatCode>0%</c:formatCode>
                <c:ptCount val="2"/>
                <c:pt idx="1">
                  <c:v>6.543114450576118E-2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(7)'!$G$140,'group (7)'!$G$139)</c:f>
              <c:numCache>
                <c:formatCode>0%</c:formatCode>
                <c:ptCount val="2"/>
                <c:pt idx="1">
                  <c:v>0.24622962017580127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(7)'!$H$140:$H$141,'group (7)'!$H$139)</c:f>
              <c:numCache>
                <c:formatCode>General</c:formatCode>
                <c:ptCount val="3"/>
                <c:pt idx="2" formatCode="0%">
                  <c:v>0.2550376588592691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(7)'!$I$140:$I$141,'group (7)'!$I$139)</c:f>
              <c:numCache>
                <c:formatCode>General</c:formatCode>
                <c:ptCount val="3"/>
                <c:pt idx="2" formatCode="0%">
                  <c:v>5.6623105822293324E-2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0511104"/>
        <c:axId val="290664448"/>
      </c:barChart>
      <c:catAx>
        <c:axId val="29051110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90664448"/>
        <c:crosses val="autoZero"/>
        <c:auto val="1"/>
        <c:lblAlgn val="ctr"/>
        <c:lblOffset val="100"/>
        <c:noMultiLvlLbl val="0"/>
      </c:catAx>
      <c:valAx>
        <c:axId val="2906644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5111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(8)'!$D$9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(8)'!$D$10:$D$11</c:f>
              <c:numCache>
                <c:formatCode>0%</c:formatCode>
                <c:ptCount val="2"/>
                <c:pt idx="0">
                  <c:v>0.59409708923783988</c:v>
                </c:pt>
                <c:pt idx="1">
                  <c:v>0.59324269191722723</c:v>
                </c:pt>
              </c:numCache>
            </c:numRef>
          </c:val>
        </c:ser>
        <c:ser>
          <c:idx val="3"/>
          <c:order val="1"/>
          <c:tx>
            <c:strRef>
              <c:f>'group (8)'!$E$9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(8)'!$E$10:$E$11</c:f>
              <c:numCache>
                <c:formatCode>0%</c:formatCode>
                <c:ptCount val="2"/>
                <c:pt idx="0">
                  <c:v>0.12556651346865824</c:v>
                </c:pt>
                <c:pt idx="1">
                  <c:v>0.12305853107773466</c:v>
                </c:pt>
              </c:numCache>
            </c:numRef>
          </c:val>
        </c:ser>
        <c:ser>
          <c:idx val="0"/>
          <c:order val="2"/>
          <c:tx>
            <c:strRef>
              <c:f>'group (8)'!$F$9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(8)'!$N$15:$N$17,'group (8)'!$F$10:$F$11)</c:f>
              <c:numCache>
                <c:formatCode>General</c:formatCode>
                <c:ptCount val="5"/>
                <c:pt idx="3" formatCode="0%">
                  <c:v>0.20577205412996297</c:v>
                </c:pt>
                <c:pt idx="4" formatCode="0%">
                  <c:v>0.20347827737032365</c:v>
                </c:pt>
              </c:numCache>
            </c:numRef>
          </c:val>
        </c:ser>
        <c:ser>
          <c:idx val="1"/>
          <c:order val="3"/>
          <c:tx>
            <c:strRef>
              <c:f>'group (8)'!$G$9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(8)'!$N$15:$N$17,'group (8)'!$G$10:$G$11)</c:f>
              <c:numCache>
                <c:formatCode>General</c:formatCode>
                <c:ptCount val="5"/>
                <c:pt idx="3" formatCode="0%">
                  <c:v>0.51389154857653518</c:v>
                </c:pt>
                <c:pt idx="4" formatCode="0%">
                  <c:v>0.51282294562463826</c:v>
                </c:pt>
              </c:numCache>
            </c:numRef>
          </c:val>
        </c:ser>
        <c:ser>
          <c:idx val="4"/>
          <c:order val="4"/>
          <c:tx>
            <c:strRef>
              <c:f>'group (8)'!$H$9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(8)'!$N$15:$N$20,'group (8)'!$H$10:$H$11)</c:f>
              <c:numCache>
                <c:formatCode>General</c:formatCode>
                <c:ptCount val="8"/>
                <c:pt idx="6" formatCode="0%">
                  <c:v>0.5587977147963743</c:v>
                </c:pt>
                <c:pt idx="7" formatCode="0%">
                  <c:v>0.56203687011964287</c:v>
                </c:pt>
              </c:numCache>
            </c:numRef>
          </c:val>
        </c:ser>
        <c:ser>
          <c:idx val="5"/>
          <c:order val="5"/>
          <c:tx>
            <c:strRef>
              <c:f>'group (8)'!$I$9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(8)'!$N$15:$N$20,'group (8)'!$I$10:$I$11)</c:f>
              <c:numCache>
                <c:formatCode>General</c:formatCode>
                <c:ptCount val="8"/>
                <c:pt idx="6" formatCode="0%">
                  <c:v>0.16086588791012382</c:v>
                </c:pt>
                <c:pt idx="7" formatCode="0%">
                  <c:v>0.15426435287531903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0732288"/>
        <c:axId val="290738176"/>
      </c:barChart>
      <c:catAx>
        <c:axId val="29073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0738176"/>
        <c:crosses val="autoZero"/>
        <c:auto val="1"/>
        <c:lblAlgn val="ctr"/>
        <c:lblOffset val="100"/>
        <c:noMultiLvlLbl val="0"/>
      </c:catAx>
      <c:valAx>
        <c:axId val="2907381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7322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(8)'!$D$9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(8)'!$D$43:$D$44</c:f>
              <c:numCache>
                <c:formatCode>0%</c:formatCode>
                <c:ptCount val="2"/>
                <c:pt idx="0">
                  <c:v>0.62531548337539777</c:v>
                </c:pt>
                <c:pt idx="1">
                  <c:v>0.62763309076981999</c:v>
                </c:pt>
              </c:numCache>
            </c:numRef>
          </c:val>
        </c:ser>
        <c:ser>
          <c:idx val="3"/>
          <c:order val="1"/>
          <c:tx>
            <c:strRef>
              <c:f>'group (8)'!$E$9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(8)'!$E$43:$E$44</c:f>
              <c:numCache>
                <c:formatCode>0%</c:formatCode>
                <c:ptCount val="2"/>
                <c:pt idx="0">
                  <c:v>0.13278518913326331</c:v>
                </c:pt>
                <c:pt idx="1">
                  <c:v>0.13079279969360399</c:v>
                </c:pt>
              </c:numCache>
            </c:numRef>
          </c:val>
        </c:ser>
        <c:ser>
          <c:idx val="0"/>
          <c:order val="2"/>
          <c:tx>
            <c:strRef>
              <c:f>'group (8)'!$F$9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(8)'!$N$15:$N$17,'group (8)'!$F$43:$F$44)</c:f>
              <c:numCache>
                <c:formatCode>General</c:formatCode>
                <c:ptCount val="5"/>
                <c:pt idx="3" formatCode="0%">
                  <c:v>0.23569155523506452</c:v>
                </c:pt>
                <c:pt idx="4" formatCode="0%">
                  <c:v>0.22717987999489339</c:v>
                </c:pt>
              </c:numCache>
            </c:numRef>
          </c:val>
        </c:ser>
        <c:ser>
          <c:idx val="1"/>
          <c:order val="3"/>
          <c:tx>
            <c:strRef>
              <c:f>'group (8)'!$G$9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(8)'!$N$15:$N$17,'group (8)'!$G$43:$G$44)</c:f>
              <c:numCache>
                <c:formatCode>General</c:formatCode>
                <c:ptCount val="5"/>
                <c:pt idx="3" formatCode="0%">
                  <c:v>0.52240911727359662</c:v>
                </c:pt>
                <c:pt idx="4" formatCode="0%">
                  <c:v>0.53124601046853059</c:v>
                </c:pt>
              </c:numCache>
            </c:numRef>
          </c:val>
        </c:ser>
        <c:ser>
          <c:idx val="4"/>
          <c:order val="4"/>
          <c:tx>
            <c:strRef>
              <c:f>'group (8)'!$H$9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(8)'!$N$15:$N$20,'group (8)'!$H$43:$H$44)</c:f>
              <c:numCache>
                <c:formatCode>General</c:formatCode>
                <c:ptCount val="8"/>
                <c:pt idx="6" formatCode="0%">
                  <c:v>0.59411202207207914</c:v>
                </c:pt>
                <c:pt idx="7" formatCode="0%">
                  <c:v>0.59174326567087965</c:v>
                </c:pt>
              </c:numCache>
            </c:numRef>
          </c:val>
        </c:ser>
        <c:ser>
          <c:idx val="5"/>
          <c:order val="5"/>
          <c:tx>
            <c:strRef>
              <c:f>'group (8)'!$I$9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(8)'!$N$15:$N$20,'group (8)'!$I$43:$I$44)</c:f>
              <c:numCache>
                <c:formatCode>General</c:formatCode>
                <c:ptCount val="8"/>
                <c:pt idx="6" formatCode="0%">
                  <c:v>0.16398865043658195</c:v>
                </c:pt>
                <c:pt idx="7" formatCode="0%">
                  <c:v>0.16668262479254436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0850688"/>
        <c:axId val="290852224"/>
      </c:barChart>
      <c:catAx>
        <c:axId val="290850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0852224"/>
        <c:crosses val="autoZero"/>
        <c:auto val="1"/>
        <c:lblAlgn val="ctr"/>
        <c:lblOffset val="100"/>
        <c:noMultiLvlLbl val="0"/>
      </c:catAx>
      <c:valAx>
        <c:axId val="2908522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8506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(8)'!$C$107,'group (8)'!$O$108,'group (8)'!$D$107,'group (8)'!$E$107,'group (8)'!$O$109,'group (8)'!$F$107,'group (8)'!$G$107,'group (8)'!$O$110,'group (8)'!$H$107,'group (8)'!$I$107)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(8)'!$C$108,'group (8)'!$O$108,'group (8)'!$D$108,'group (8)'!$E$108,'group (8)'!$O$108,'group (8)'!$F$108,'group (8)'!$G$108,'group (8)'!$O$109,'group (8)'!$H$108,'group (8)'!$I$108)</c:f>
              <c:numCache>
                <c:formatCode>General</c:formatCode>
                <c:ptCount val="10"/>
                <c:pt idx="0" formatCode="0%">
                  <c:v>0.8904673283705542</c:v>
                </c:pt>
                <c:pt idx="2" formatCode="0%">
                  <c:v>0.8818611414031261</c:v>
                </c:pt>
                <c:pt idx="3" formatCode="0%">
                  <c:v>0.93099580898412138</c:v>
                </c:pt>
                <c:pt idx="5" formatCode="0%">
                  <c:v>0.77921516461589624</c:v>
                </c:pt>
                <c:pt idx="6" formatCode="0%">
                  <c:v>0.94066016504126027</c:v>
                </c:pt>
                <c:pt idx="8" formatCode="0%">
                  <c:v>0.87969339560410564</c:v>
                </c:pt>
                <c:pt idx="9" formatCode="0%">
                  <c:v>0.9295000477965778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0900224"/>
        <c:axId val="290906112"/>
      </c:barChart>
      <c:catAx>
        <c:axId val="2909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906112"/>
        <c:crosses val="autoZero"/>
        <c:auto val="1"/>
        <c:lblAlgn val="ctr"/>
        <c:lblOffset val="100"/>
        <c:noMultiLvlLbl val="0"/>
      </c:catAx>
      <c:valAx>
        <c:axId val="2909061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090022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(8)'!$D$9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(8)'!$D$76:$D$77</c:f>
              <c:numCache>
                <c:formatCode>0%</c:formatCode>
                <c:ptCount val="2"/>
                <c:pt idx="0">
                  <c:v>0.66207047139980424</c:v>
                </c:pt>
                <c:pt idx="1">
                  <c:v>0.65861955448260723</c:v>
                </c:pt>
              </c:numCache>
            </c:numRef>
          </c:val>
        </c:ser>
        <c:ser>
          <c:idx val="3"/>
          <c:order val="1"/>
          <c:tx>
            <c:strRef>
              <c:f>'group (8)'!$E$9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(8)'!$E$76:$E$77</c:f>
              <c:numCache>
                <c:formatCode>0%</c:formatCode>
                <c:ptCount val="2"/>
                <c:pt idx="0">
                  <c:v>0.14296458638286172</c:v>
                </c:pt>
                <c:pt idx="1">
                  <c:v>0.13748804690316815</c:v>
                </c:pt>
              </c:numCache>
            </c:numRef>
          </c:val>
        </c:ser>
        <c:ser>
          <c:idx val="0"/>
          <c:order val="2"/>
          <c:tx>
            <c:strRef>
              <c:f>'group (8)'!$F$9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(8)'!$K$75:$K$77,'group (8)'!$F$76:$F$77)</c:f>
              <c:numCache>
                <c:formatCode>General</c:formatCode>
                <c:ptCount val="5"/>
                <c:pt idx="3" formatCode="0%">
                  <c:v>0.28011451400289522</c:v>
                </c:pt>
                <c:pt idx="4" formatCode="0%">
                  <c:v>0.25985640607609223</c:v>
                </c:pt>
              </c:numCache>
            </c:numRef>
          </c:val>
        </c:ser>
        <c:ser>
          <c:idx val="1"/>
          <c:order val="3"/>
          <c:tx>
            <c:strRef>
              <c:f>'group (8)'!$G$9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(8)'!$K$75:$K$77,'group (8)'!$G$76:$G$77)</c:f>
              <c:numCache>
                <c:formatCode>General</c:formatCode>
                <c:ptCount val="5"/>
                <c:pt idx="3" formatCode="0%">
                  <c:v>0.52492054377977082</c:v>
                </c:pt>
                <c:pt idx="4" formatCode="0%">
                  <c:v>0.53625119530968324</c:v>
                </c:pt>
              </c:numCache>
            </c:numRef>
          </c:val>
        </c:ser>
        <c:ser>
          <c:idx val="4"/>
          <c:order val="4"/>
          <c:tx>
            <c:strRef>
              <c:f>'group (8)'!$H$9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(8)'!$K$75:$K$80,'group (8)'!$H$76:$H$77)</c:f>
              <c:numCache>
                <c:formatCode>General</c:formatCode>
                <c:ptCount val="8"/>
                <c:pt idx="6" formatCode="0%">
                  <c:v>0.64083362312277103</c:v>
                </c:pt>
                <c:pt idx="7" formatCode="0%">
                  <c:v>0.6243749118214168</c:v>
                </c:pt>
              </c:numCache>
            </c:numRef>
          </c:val>
        </c:ser>
        <c:ser>
          <c:idx val="5"/>
          <c:order val="5"/>
          <c:tx>
            <c:strRef>
              <c:f>'group (8)'!$I$9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(8)'!$K$75:$K$80,'group (8)'!$I$76:$I$77)</c:f>
              <c:numCache>
                <c:formatCode>General</c:formatCode>
                <c:ptCount val="8"/>
                <c:pt idx="6" formatCode="0%">
                  <c:v>0.16420143465989503</c:v>
                </c:pt>
                <c:pt idx="7" formatCode="0%">
                  <c:v>0.17173268956435861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025664"/>
        <c:axId val="291027200"/>
      </c:barChart>
      <c:catAx>
        <c:axId val="2910256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1027200"/>
        <c:crosses val="autoZero"/>
        <c:auto val="1"/>
        <c:lblAlgn val="ctr"/>
        <c:lblOffset val="100"/>
        <c:noMultiLvlLbl val="0"/>
      </c:catAx>
      <c:valAx>
        <c:axId val="2910272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0256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0.54748322147651007</c:v>
                </c:pt>
                <c:pt idx="1">
                  <c:v>0.56663183385373972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0.10506004945249028</c:v>
                </c:pt>
                <c:pt idx="1">
                  <c:v>9.1132650443336197E-2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0.30634051571882726</c:v>
                </c:pt>
                <c:pt idx="4" formatCode="0%">
                  <c:v>0.33844353642740488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0.34620275521017307</c:v>
                </c:pt>
                <c:pt idx="4" formatCode="0%">
                  <c:v>0.31932094786967102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0.56726421759095724</c:v>
                </c:pt>
                <c:pt idx="7" formatCode="0%">
                  <c:v>0.58703093028640085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8.5279053338043101E-2</c:v>
                </c:pt>
                <c:pt idx="7" formatCode="0%">
                  <c:v>7.0733554010675104E-2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9901824"/>
        <c:axId val="39981440"/>
      </c:barChart>
      <c:catAx>
        <c:axId val="399018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9981440"/>
        <c:crosses val="autoZero"/>
        <c:auto val="1"/>
        <c:lblAlgn val="ctr"/>
        <c:lblOffset val="100"/>
        <c:noMultiLvlLbl val="0"/>
      </c:catAx>
      <c:valAx>
        <c:axId val="399814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99018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(8)'!$D$9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(8)'!$D$139</c:f>
              <c:numCache>
                <c:formatCode>0%</c:formatCode>
                <c:ptCount val="1"/>
                <c:pt idx="0">
                  <c:v>0.36052348650676402</c:v>
                </c:pt>
              </c:numCache>
            </c:numRef>
          </c:val>
        </c:ser>
        <c:ser>
          <c:idx val="3"/>
          <c:order val="1"/>
          <c:tx>
            <c:strRef>
              <c:f>'group (8)'!$E$9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(8)'!$E$139</c:f>
              <c:numCache>
                <c:formatCode>0%</c:formatCode>
                <c:ptCount val="1"/>
                <c:pt idx="0">
                  <c:v>0.11127955633590385</c:v>
                </c:pt>
              </c:numCache>
            </c:numRef>
          </c:val>
        </c:ser>
        <c:ser>
          <c:idx val="0"/>
          <c:order val="2"/>
          <c:tx>
            <c:strRef>
              <c:f>'group (8)'!$F$9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(8)'!$F$140,'group (8)'!$F$139)</c:f>
              <c:numCache>
                <c:formatCode>0%</c:formatCode>
                <c:ptCount val="2"/>
                <c:pt idx="1">
                  <c:v>7.9737328579052802E-2</c:v>
                </c:pt>
              </c:numCache>
            </c:numRef>
          </c:val>
        </c:ser>
        <c:ser>
          <c:idx val="1"/>
          <c:order val="3"/>
          <c:tx>
            <c:strRef>
              <c:f>'group (8)'!$G$9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(8)'!$G$140,'group (8)'!$G$139)</c:f>
              <c:numCache>
                <c:formatCode>0%</c:formatCode>
                <c:ptCount val="2"/>
                <c:pt idx="1">
                  <c:v>0.39206571426361508</c:v>
                </c:pt>
              </c:numCache>
            </c:numRef>
          </c:val>
        </c:ser>
        <c:ser>
          <c:idx val="4"/>
          <c:order val="4"/>
          <c:tx>
            <c:strRef>
              <c:f>'group (8)'!$H$9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(8)'!$H$140:$H$141,'group (8)'!$H$139)</c:f>
              <c:numCache>
                <c:formatCode>General</c:formatCode>
                <c:ptCount val="3"/>
                <c:pt idx="2" formatCode="0%">
                  <c:v>0.36121961218065235</c:v>
                </c:pt>
              </c:numCache>
            </c:numRef>
          </c:val>
        </c:ser>
        <c:ser>
          <c:idx val="5"/>
          <c:order val="5"/>
          <c:tx>
            <c:strRef>
              <c:f>'group (8)'!$I$9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(8)'!$I$140:$I$141,'group (8)'!$I$139)</c:f>
              <c:numCache>
                <c:formatCode>General</c:formatCode>
                <c:ptCount val="3"/>
                <c:pt idx="2" formatCode="0%">
                  <c:v>0.11058343066201552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074432"/>
        <c:axId val="291075968"/>
      </c:barChart>
      <c:catAx>
        <c:axId val="29107443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91075968"/>
        <c:crosses val="autoZero"/>
        <c:auto val="1"/>
        <c:lblAlgn val="ctr"/>
        <c:lblOffset val="100"/>
        <c:noMultiLvlLbl val="0"/>
      </c:catAx>
      <c:valAx>
        <c:axId val="2910759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07443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(9)'!$D$9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(9)'!$D$10:$D$11</c:f>
              <c:numCache>
                <c:formatCode>0%</c:formatCode>
                <c:ptCount val="2"/>
                <c:pt idx="0">
                  <c:v>0.55562640080377157</c:v>
                </c:pt>
                <c:pt idx="1">
                  <c:v>0.55112663516197524</c:v>
                </c:pt>
              </c:numCache>
            </c:numRef>
          </c:val>
        </c:ser>
        <c:ser>
          <c:idx val="3"/>
          <c:order val="1"/>
          <c:tx>
            <c:strRef>
              <c:f>'group (9)'!$E$9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(9)'!$E$10:$E$11</c:f>
              <c:numCache>
                <c:formatCode>0%</c:formatCode>
                <c:ptCount val="2"/>
                <c:pt idx="0">
                  <c:v>0.10470283638611948</c:v>
                </c:pt>
                <c:pt idx="1">
                  <c:v>9.9513731936168762E-2</c:v>
                </c:pt>
              </c:numCache>
            </c:numRef>
          </c:val>
        </c:ser>
        <c:ser>
          <c:idx val="0"/>
          <c:order val="2"/>
          <c:tx>
            <c:strRef>
              <c:f>'group (9)'!$F$9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(9)'!$N$15:$N$17,'group (9)'!$F$10:$F$11)</c:f>
              <c:numCache>
                <c:formatCode>General</c:formatCode>
                <c:ptCount val="5"/>
                <c:pt idx="3" formatCode="0%">
                  <c:v>0.26228843032691862</c:v>
                </c:pt>
                <c:pt idx="4" formatCode="0%">
                  <c:v>0.2644796018537543</c:v>
                </c:pt>
              </c:numCache>
            </c:numRef>
          </c:val>
        </c:ser>
        <c:ser>
          <c:idx val="1"/>
          <c:order val="3"/>
          <c:tx>
            <c:strRef>
              <c:f>'group (9)'!$G$9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(9)'!$N$15:$N$17,'group (9)'!$G$10:$G$11)</c:f>
              <c:numCache>
                <c:formatCode>General</c:formatCode>
                <c:ptCount val="5"/>
                <c:pt idx="3" formatCode="0%">
                  <c:v>0.39804080686297239</c:v>
                </c:pt>
                <c:pt idx="4" formatCode="0%">
                  <c:v>0.38616076524438964</c:v>
                </c:pt>
              </c:numCache>
            </c:numRef>
          </c:val>
        </c:ser>
        <c:ser>
          <c:idx val="4"/>
          <c:order val="4"/>
          <c:tx>
            <c:strRef>
              <c:f>'group (9)'!$H$9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(9)'!$N$15:$N$20,'group (9)'!$H$10:$H$11)</c:f>
              <c:numCache>
                <c:formatCode>General</c:formatCode>
                <c:ptCount val="8"/>
                <c:pt idx="6" formatCode="0%">
                  <c:v>0.54886389983770001</c:v>
                </c:pt>
                <c:pt idx="7" formatCode="0%">
                  <c:v>0.54416364175969678</c:v>
                </c:pt>
              </c:numCache>
            </c:numRef>
          </c:val>
        </c:ser>
        <c:ser>
          <c:idx val="5"/>
          <c:order val="5"/>
          <c:tx>
            <c:strRef>
              <c:f>'group (9)'!$I$9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(9)'!$N$15:$N$20,'group (9)'!$I$10:$I$11)</c:f>
              <c:numCache>
                <c:formatCode>General</c:formatCode>
                <c:ptCount val="8"/>
                <c:pt idx="6" formatCode="0%">
                  <c:v>0.11146533735219105</c:v>
                </c:pt>
                <c:pt idx="7" formatCode="0%">
                  <c:v>0.10647672533844714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123584"/>
        <c:axId val="291125120"/>
      </c:barChart>
      <c:catAx>
        <c:axId val="2911235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1125120"/>
        <c:crosses val="autoZero"/>
        <c:auto val="1"/>
        <c:lblAlgn val="ctr"/>
        <c:lblOffset val="100"/>
        <c:noMultiLvlLbl val="0"/>
      </c:catAx>
      <c:valAx>
        <c:axId val="2911251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1235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(9)'!$D$9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(9)'!$D$43:$D$44</c:f>
              <c:numCache>
                <c:formatCode>0%</c:formatCode>
                <c:ptCount val="2"/>
                <c:pt idx="0">
                  <c:v>0.59820277240490005</c:v>
                </c:pt>
                <c:pt idx="1">
                  <c:v>0.60563026509003792</c:v>
                </c:pt>
              </c:numCache>
            </c:numRef>
          </c:val>
        </c:ser>
        <c:ser>
          <c:idx val="3"/>
          <c:order val="1"/>
          <c:tx>
            <c:strRef>
              <c:f>'group (9)'!$E$9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(9)'!$E$43:$E$44</c:f>
              <c:numCache>
                <c:formatCode>0%</c:formatCode>
                <c:ptCount val="2"/>
                <c:pt idx="0">
                  <c:v>0.11740409413281754</c:v>
                </c:pt>
                <c:pt idx="1">
                  <c:v>0.1105572300796043</c:v>
                </c:pt>
              </c:numCache>
            </c:numRef>
          </c:val>
        </c:ser>
        <c:ser>
          <c:idx val="0"/>
          <c:order val="2"/>
          <c:tx>
            <c:strRef>
              <c:f>'group (9)'!$F$9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(9)'!$N$15:$N$17,'group (9)'!$F$43:$F$44)</c:f>
              <c:numCache>
                <c:formatCode>General</c:formatCode>
                <c:ptCount val="5"/>
                <c:pt idx="3" formatCode="0%">
                  <c:v>0.32380319148936171</c:v>
                </c:pt>
                <c:pt idx="4" formatCode="0%">
                  <c:v>0.30039029291289898</c:v>
                </c:pt>
              </c:numCache>
            </c:numRef>
          </c:val>
        </c:ser>
        <c:ser>
          <c:idx val="1"/>
          <c:order val="3"/>
          <c:tx>
            <c:strRef>
              <c:f>'group (9)'!$G$9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(9)'!$N$15:$N$17,'group (9)'!$G$43:$G$44)</c:f>
              <c:numCache>
                <c:formatCode>General</c:formatCode>
                <c:ptCount val="5"/>
                <c:pt idx="3" formatCode="0%">
                  <c:v>0.39180367504835589</c:v>
                </c:pt>
                <c:pt idx="4" formatCode="0%">
                  <c:v>0.41579720225674316</c:v>
                </c:pt>
              </c:numCache>
            </c:numRef>
          </c:val>
        </c:ser>
        <c:ser>
          <c:idx val="4"/>
          <c:order val="4"/>
          <c:tx>
            <c:strRef>
              <c:f>'group (9)'!$H$9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(9)'!$N$15:$N$20,'group (9)'!$H$43:$H$44)</c:f>
              <c:numCache>
                <c:formatCode>General</c:formatCode>
                <c:ptCount val="8"/>
                <c:pt idx="6" formatCode="0%">
                  <c:v>0.59931092843326883</c:v>
                </c:pt>
                <c:pt idx="7" formatCode="0%">
                  <c:v>0.59819151402735915</c:v>
                </c:pt>
              </c:numCache>
            </c:numRef>
          </c:val>
        </c:ser>
        <c:ser>
          <c:idx val="5"/>
          <c:order val="5"/>
          <c:tx>
            <c:strRef>
              <c:f>'group (9)'!$I$9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(9)'!$N$15:$N$20,'group (9)'!$I$43:$I$44)</c:f>
              <c:numCache>
                <c:formatCode>General</c:formatCode>
                <c:ptCount val="8"/>
                <c:pt idx="6" formatCode="0%">
                  <c:v>0.11629593810444874</c:v>
                </c:pt>
                <c:pt idx="7" formatCode="0%">
                  <c:v>0.11799598114228302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246080"/>
        <c:axId val="291247616"/>
      </c:barChart>
      <c:catAx>
        <c:axId val="2912460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1247616"/>
        <c:crosses val="autoZero"/>
        <c:auto val="1"/>
        <c:lblAlgn val="ctr"/>
        <c:lblOffset val="100"/>
        <c:noMultiLvlLbl val="0"/>
      </c:catAx>
      <c:valAx>
        <c:axId val="2912476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2460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(9)'!$C$107,'group (9)'!$O$108,'group (9)'!$D$107,'group (9)'!$E$107,'group (9)'!$O$109,'group (9)'!$F$107,'group (9)'!$G$107,'group (9)'!$O$110,'group (9)'!$H$107,'group (9)'!$I$107)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(9)'!$C$108,'group (9)'!$O$108,'group (9)'!$D$108,'group (9)'!$E$108,'group (9)'!$O$108,'group (9)'!$F$108,'group (9)'!$G$108,'group (9)'!$O$109,'group (9)'!$H$108,'group (9)'!$I$108)</c:f>
              <c:numCache>
                <c:formatCode>General</c:formatCode>
                <c:ptCount val="10"/>
                <c:pt idx="0" formatCode="0%">
                  <c:v>0.87304671002618461</c:v>
                </c:pt>
                <c:pt idx="2" formatCode="0%">
                  <c:v>0.86483664533512972</c:v>
                </c:pt>
                <c:pt idx="3" formatCode="0%">
                  <c:v>0.91487901149819806</c:v>
                </c:pt>
                <c:pt idx="5" formatCode="0%">
                  <c:v>0.78794101176031361</c:v>
                </c:pt>
                <c:pt idx="6" formatCode="0%">
                  <c:v>0.94338167232335701</c:v>
                </c:pt>
                <c:pt idx="8" formatCode="0%">
                  <c:v>0.86555723651033789</c:v>
                </c:pt>
                <c:pt idx="9" formatCode="0%">
                  <c:v>0.91164241164241167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1275136"/>
        <c:axId val="291276672"/>
      </c:barChart>
      <c:catAx>
        <c:axId val="2912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1276672"/>
        <c:crosses val="autoZero"/>
        <c:auto val="1"/>
        <c:lblAlgn val="ctr"/>
        <c:lblOffset val="100"/>
        <c:noMultiLvlLbl val="0"/>
      </c:catAx>
      <c:valAx>
        <c:axId val="2912766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27513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(9)'!$D$9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(9)'!$D$76:$D$77</c:f>
              <c:numCache>
                <c:formatCode>0%</c:formatCode>
                <c:ptCount val="2"/>
                <c:pt idx="0">
                  <c:v>0.64777536625067822</c:v>
                </c:pt>
                <c:pt idx="1">
                  <c:v>0.63765312701482912</c:v>
                </c:pt>
              </c:numCache>
            </c:numRef>
          </c:val>
        </c:ser>
        <c:ser>
          <c:idx val="3"/>
          <c:order val="1"/>
          <c:tx>
            <c:strRef>
              <c:f>'group (9)'!$E$9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(9)'!$E$76:$E$77</c:f>
              <c:numCache>
                <c:formatCode>0%</c:formatCode>
                <c:ptCount val="2"/>
                <c:pt idx="0">
                  <c:v>0.10014921323928377</c:v>
                </c:pt>
                <c:pt idx="1">
                  <c:v>0.12246131528046422</c:v>
                </c:pt>
              </c:numCache>
            </c:numRef>
          </c:val>
        </c:ser>
        <c:ser>
          <c:idx val="0"/>
          <c:order val="2"/>
          <c:tx>
            <c:strRef>
              <c:f>'group (9)'!$F$9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(9)'!$K$75:$K$77,'group (9)'!$F$76:$F$77)</c:f>
              <c:numCache>
                <c:formatCode>General</c:formatCode>
                <c:ptCount val="5"/>
                <c:pt idx="3" formatCode="0%">
                  <c:v>0.38747965274009766</c:v>
                </c:pt>
                <c:pt idx="4" formatCode="0%">
                  <c:v>0.35811573178594452</c:v>
                </c:pt>
              </c:numCache>
            </c:numRef>
          </c:val>
        </c:ser>
        <c:ser>
          <c:idx val="1"/>
          <c:order val="3"/>
          <c:tx>
            <c:strRef>
              <c:f>'group (9)'!$G$9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(9)'!$K$75:$K$77,'group (9)'!$G$76:$G$77)</c:f>
              <c:numCache>
                <c:formatCode>General</c:formatCode>
                <c:ptCount val="5"/>
                <c:pt idx="3" formatCode="0%">
                  <c:v>0.36044492674986434</c:v>
                </c:pt>
                <c:pt idx="4" formatCode="0%">
                  <c:v>0.40199871050934882</c:v>
                </c:pt>
              </c:numCache>
            </c:numRef>
          </c:val>
        </c:ser>
        <c:ser>
          <c:idx val="4"/>
          <c:order val="4"/>
          <c:tx>
            <c:strRef>
              <c:f>'group (9)'!$H$9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(9)'!$K$75:$K$80,'group (9)'!$H$76:$H$77)</c:f>
              <c:numCache>
                <c:formatCode>General</c:formatCode>
                <c:ptCount val="8"/>
                <c:pt idx="6" formatCode="0%">
                  <c:v>0.65070537167661424</c:v>
                </c:pt>
                <c:pt idx="7" formatCode="0%">
                  <c:v>0.63660541586073505</c:v>
                </c:pt>
              </c:numCache>
            </c:numRef>
          </c:val>
        </c:ser>
        <c:ser>
          <c:idx val="5"/>
          <c:order val="5"/>
          <c:tx>
            <c:strRef>
              <c:f>'group (9)'!$I$9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(9)'!$K$75:$K$80,'group (9)'!$I$76:$I$77)</c:f>
              <c:numCache>
                <c:formatCode>General</c:formatCode>
                <c:ptCount val="8"/>
                <c:pt idx="6" formatCode="0%">
                  <c:v>9.7219207813347808E-2</c:v>
                </c:pt>
                <c:pt idx="7" formatCode="0%">
                  <c:v>0.12350902643455836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400320"/>
        <c:axId val="291418496"/>
      </c:barChart>
      <c:catAx>
        <c:axId val="2914003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1418496"/>
        <c:crosses val="autoZero"/>
        <c:auto val="1"/>
        <c:lblAlgn val="ctr"/>
        <c:lblOffset val="100"/>
        <c:noMultiLvlLbl val="0"/>
      </c:catAx>
      <c:valAx>
        <c:axId val="2914184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4003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(9)'!$D$9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(9)'!$D$139</c:f>
              <c:numCache>
                <c:formatCode>0%</c:formatCode>
                <c:ptCount val="1"/>
                <c:pt idx="0">
                  <c:v>0.27526307988735732</c:v>
                </c:pt>
              </c:numCache>
            </c:numRef>
          </c:val>
        </c:ser>
        <c:ser>
          <c:idx val="3"/>
          <c:order val="1"/>
          <c:tx>
            <c:strRef>
              <c:f>'group (9)'!$E$9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(9)'!$E$139</c:f>
              <c:numCache>
                <c:formatCode>0%</c:formatCode>
                <c:ptCount val="1"/>
                <c:pt idx="0">
                  <c:v>7.1172372906476947E-2</c:v>
                </c:pt>
              </c:numCache>
            </c:numRef>
          </c:val>
        </c:ser>
        <c:ser>
          <c:idx val="0"/>
          <c:order val="2"/>
          <c:tx>
            <c:strRef>
              <c:f>'group (9)'!$F$9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(9)'!$F$140,'group (9)'!$F$139)</c:f>
              <c:numCache>
                <c:formatCode>0%</c:formatCode>
                <c:ptCount val="2"/>
                <c:pt idx="1">
                  <c:v>7.2135764043278497E-2</c:v>
                </c:pt>
              </c:numCache>
            </c:numRef>
          </c:val>
        </c:ser>
        <c:ser>
          <c:idx val="1"/>
          <c:order val="3"/>
          <c:tx>
            <c:strRef>
              <c:f>'group (9)'!$G$9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(9)'!$G$140,'group (9)'!$G$139)</c:f>
              <c:numCache>
                <c:formatCode>0%</c:formatCode>
                <c:ptCount val="2"/>
                <c:pt idx="1">
                  <c:v>0.27429968875055583</c:v>
                </c:pt>
              </c:numCache>
            </c:numRef>
          </c:val>
        </c:ser>
        <c:ser>
          <c:idx val="4"/>
          <c:order val="4"/>
          <c:tx>
            <c:strRef>
              <c:f>'group (9)'!$H$9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(9)'!$H$140:$H$141,'group (9)'!$H$139)</c:f>
              <c:numCache>
                <c:formatCode>General</c:formatCode>
                <c:ptCount val="3"/>
                <c:pt idx="2" formatCode="0%">
                  <c:v>0.28531199051430267</c:v>
                </c:pt>
              </c:numCache>
            </c:numRef>
          </c:val>
        </c:ser>
        <c:ser>
          <c:idx val="5"/>
          <c:order val="5"/>
          <c:tx>
            <c:strRef>
              <c:f>'group (9)'!$I$9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(9)'!$I$140:$I$141,'group (9)'!$I$139)</c:f>
              <c:numCache>
                <c:formatCode>General</c:formatCode>
                <c:ptCount val="3"/>
                <c:pt idx="2" formatCode="0%">
                  <c:v>6.1123462279531644E-2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465472"/>
        <c:axId val="291483648"/>
      </c:barChart>
      <c:catAx>
        <c:axId val="2914654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91483648"/>
        <c:crosses val="autoZero"/>
        <c:auto val="1"/>
        <c:lblAlgn val="ctr"/>
        <c:lblOffset val="100"/>
        <c:noMultiLvlLbl val="0"/>
      </c:catAx>
      <c:valAx>
        <c:axId val="2914836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4654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(10)'!$D$9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(10)'!$D$10:$D$11</c:f>
              <c:numCache>
                <c:formatCode>0%</c:formatCode>
                <c:ptCount val="2"/>
                <c:pt idx="0">
                  <c:v>0.57695603584107669</c:v>
                </c:pt>
                <c:pt idx="1">
                  <c:v>0.56230672593737918</c:v>
                </c:pt>
              </c:numCache>
            </c:numRef>
          </c:val>
        </c:ser>
        <c:ser>
          <c:idx val="3"/>
          <c:order val="1"/>
          <c:tx>
            <c:strRef>
              <c:f>'group (10)'!$E$9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(10)'!$E$10:$E$11</c:f>
              <c:numCache>
                <c:formatCode>0%</c:formatCode>
                <c:ptCount val="2"/>
                <c:pt idx="0">
                  <c:v>0.15993033973202123</c:v>
                </c:pt>
                <c:pt idx="1">
                  <c:v>0.16121070094060044</c:v>
                </c:pt>
              </c:numCache>
            </c:numRef>
          </c:val>
        </c:ser>
        <c:ser>
          <c:idx val="0"/>
          <c:order val="2"/>
          <c:tx>
            <c:strRef>
              <c:f>'group (10)'!$F$9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(10)'!$N$15:$N$17,'group (10)'!$F$10:$F$11)</c:f>
              <c:numCache>
                <c:formatCode>General</c:formatCode>
                <c:ptCount val="5"/>
                <c:pt idx="3" formatCode="0%">
                  <c:v>0.20176993946190996</c:v>
                </c:pt>
                <c:pt idx="4" formatCode="0%">
                  <c:v>0.19057627883004769</c:v>
                </c:pt>
              </c:numCache>
            </c:numRef>
          </c:val>
        </c:ser>
        <c:ser>
          <c:idx val="1"/>
          <c:order val="3"/>
          <c:tx>
            <c:strRef>
              <c:f>'group (10)'!$G$9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(10)'!$N$15:$N$17,'group (10)'!$G$10:$G$11)</c:f>
              <c:numCache>
                <c:formatCode>General</c:formatCode>
                <c:ptCount val="5"/>
                <c:pt idx="3" formatCode="0%">
                  <c:v>0.53511643611118787</c:v>
                </c:pt>
                <c:pt idx="4" formatCode="0%">
                  <c:v>0.53294114804793202</c:v>
                </c:pt>
              </c:numCache>
            </c:numRef>
          </c:val>
        </c:ser>
        <c:ser>
          <c:idx val="4"/>
          <c:order val="4"/>
          <c:tx>
            <c:strRef>
              <c:f>'group (10)'!$H$9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(10)'!$N$15:$N$20,'group (10)'!$H$10:$H$11)</c:f>
              <c:numCache>
                <c:formatCode>General</c:formatCode>
                <c:ptCount val="8"/>
                <c:pt idx="6" formatCode="0%">
                  <c:v>0.54964478791923521</c:v>
                </c:pt>
                <c:pt idx="7" formatCode="0%">
                  <c:v>0.55191421852854017</c:v>
                </c:pt>
              </c:numCache>
            </c:numRef>
          </c:val>
        </c:ser>
        <c:ser>
          <c:idx val="5"/>
          <c:order val="5"/>
          <c:tx>
            <c:strRef>
              <c:f>'group (10)'!$I$9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(10)'!$N$15:$N$20,'group (10)'!$I$10:$I$11)</c:f>
              <c:numCache>
                <c:formatCode>General</c:formatCode>
                <c:ptCount val="8"/>
                <c:pt idx="6" formatCode="0%">
                  <c:v>0.1872415876538627</c:v>
                </c:pt>
                <c:pt idx="7" formatCode="0%">
                  <c:v>0.17160320834943951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535104"/>
        <c:axId val="291553280"/>
      </c:barChart>
      <c:catAx>
        <c:axId val="2915351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1553280"/>
        <c:crosses val="autoZero"/>
        <c:auto val="1"/>
        <c:lblAlgn val="ctr"/>
        <c:lblOffset val="100"/>
        <c:noMultiLvlLbl val="0"/>
      </c:catAx>
      <c:valAx>
        <c:axId val="2915532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5351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(10)'!$D$9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(10)'!$D$43:$D$44</c:f>
              <c:numCache>
                <c:formatCode>0%</c:formatCode>
                <c:ptCount val="2"/>
                <c:pt idx="0">
                  <c:v>0.60846185470990366</c:v>
                </c:pt>
                <c:pt idx="1">
                  <c:v>0.60845321823329868</c:v>
                </c:pt>
              </c:numCache>
            </c:numRef>
          </c:val>
        </c:ser>
        <c:ser>
          <c:idx val="3"/>
          <c:order val="1"/>
          <c:tx>
            <c:strRef>
              <c:f>'group (10)'!$E$9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(10)'!$E$43:$E$44</c:f>
              <c:numCache>
                <c:formatCode>0%</c:formatCode>
                <c:ptCount val="2"/>
                <c:pt idx="0">
                  <c:v>0.1738831465089119</c:v>
                </c:pt>
                <c:pt idx="1">
                  <c:v>0.16574720904793686</c:v>
                </c:pt>
              </c:numCache>
            </c:numRef>
          </c:val>
        </c:ser>
        <c:ser>
          <c:idx val="0"/>
          <c:order val="2"/>
          <c:tx>
            <c:strRef>
              <c:f>'group (10)'!$F$9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(10)'!$N$15:$N$17,'group (10)'!$F$43:$F$44)</c:f>
              <c:numCache>
                <c:formatCode>General</c:formatCode>
                <c:ptCount val="5"/>
                <c:pt idx="3" formatCode="0%">
                  <c:v>0.23108743819513419</c:v>
                </c:pt>
                <c:pt idx="4" formatCode="0%">
                  <c:v>0.2219650987841045</c:v>
                </c:pt>
              </c:numCache>
            </c:numRef>
          </c:val>
        </c:ser>
        <c:ser>
          <c:idx val="1"/>
          <c:order val="3"/>
          <c:tx>
            <c:strRef>
              <c:f>'group (10)'!$G$9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(10)'!$N$15:$N$17,'group (10)'!$G$43:$G$44)</c:f>
              <c:numCache>
                <c:formatCode>General</c:formatCode>
                <c:ptCount val="5"/>
                <c:pt idx="3" formatCode="0%">
                  <c:v>0.55125756302368145</c:v>
                </c:pt>
                <c:pt idx="4" formatCode="0%">
                  <c:v>0.55223532849713108</c:v>
                </c:pt>
              </c:numCache>
            </c:numRef>
          </c:val>
        </c:ser>
        <c:ser>
          <c:idx val="4"/>
          <c:order val="4"/>
          <c:tx>
            <c:strRef>
              <c:f>'group (10)'!$H$9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(10)'!$N$15:$N$20,'group (10)'!$H$43:$H$44)</c:f>
              <c:numCache>
                <c:formatCode>General</c:formatCode>
                <c:ptCount val="8"/>
                <c:pt idx="6" formatCode="0%">
                  <c:v>0.58648315305777188</c:v>
                </c:pt>
                <c:pt idx="7" formatCode="0%">
                  <c:v>0.58058516204700095</c:v>
                </c:pt>
              </c:numCache>
            </c:numRef>
          </c:val>
        </c:ser>
        <c:ser>
          <c:idx val="5"/>
          <c:order val="5"/>
          <c:tx>
            <c:strRef>
              <c:f>'group (10)'!$I$9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(10)'!$N$15:$N$20,'group (10)'!$I$43:$I$44)</c:f>
              <c:numCache>
                <c:formatCode>General</c:formatCode>
                <c:ptCount val="8"/>
                <c:pt idx="6" formatCode="0%">
                  <c:v>0.19586184816104374</c:v>
                </c:pt>
                <c:pt idx="7" formatCode="0%">
                  <c:v>0.19361526523423461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50894464"/>
        <c:axId val="150896000"/>
      </c:barChart>
      <c:catAx>
        <c:axId val="15089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50896000"/>
        <c:crosses val="autoZero"/>
        <c:auto val="1"/>
        <c:lblAlgn val="ctr"/>
        <c:lblOffset val="100"/>
        <c:noMultiLvlLbl val="0"/>
      </c:catAx>
      <c:valAx>
        <c:axId val="150896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508944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(10)'!$C$107,'group (10)'!$O$108,'group (10)'!$D$107,'group (10)'!$E$107,'group (10)'!$O$109,'group (10)'!$F$107,'group (10)'!$G$107,'group (10)'!$O$110,'group (10)'!$H$107,'group (10)'!$I$107)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(10)'!$C$108,'group (10)'!$O$108,'group (10)'!$D$108,'group (10)'!$E$108,'group (10)'!$O$108,'group (10)'!$F$108,'group (10)'!$G$108,'group (10)'!$O$109,'group (10)'!$H$108,'group (10)'!$I$108)</c:f>
              <c:numCache>
                <c:formatCode>General</c:formatCode>
                <c:ptCount val="10"/>
                <c:pt idx="0" formatCode="0%">
                  <c:v>0.89867601716945766</c:v>
                </c:pt>
                <c:pt idx="2" formatCode="0%">
                  <c:v>0.88570318105716339</c:v>
                </c:pt>
                <c:pt idx="3" formatCode="0%">
                  <c:v>0.94407130751365265</c:v>
                </c:pt>
                <c:pt idx="5" formatCode="0%">
                  <c:v>0.78192896278103152</c:v>
                </c:pt>
                <c:pt idx="6" formatCode="0%">
                  <c:v>0.94761643907944326</c:v>
                </c:pt>
                <c:pt idx="8" formatCode="0%">
                  <c:v>0.8831878609668794</c:v>
                </c:pt>
                <c:pt idx="9" formatCode="0%">
                  <c:v>0.94505331203328746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0926848"/>
        <c:axId val="150928384"/>
      </c:barChart>
      <c:catAx>
        <c:axId val="150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928384"/>
        <c:crosses val="autoZero"/>
        <c:auto val="1"/>
        <c:lblAlgn val="ctr"/>
        <c:lblOffset val="100"/>
        <c:noMultiLvlLbl val="0"/>
      </c:catAx>
      <c:valAx>
        <c:axId val="1509283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5092684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(10)'!$D$9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(10)'!$D$76:$D$77</c:f>
              <c:numCache>
                <c:formatCode>0%</c:formatCode>
                <c:ptCount val="2"/>
                <c:pt idx="0">
                  <c:v>0.63525055541841524</c:v>
                </c:pt>
                <c:pt idx="1">
                  <c:v>0.63882673535693102</c:v>
                </c:pt>
              </c:numCache>
            </c:numRef>
          </c:val>
        </c:ser>
        <c:ser>
          <c:idx val="3"/>
          <c:order val="1"/>
          <c:tx>
            <c:strRef>
              <c:f>'group (10)'!$E$9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(10)'!$E$76:$E$77</c:f>
              <c:numCache>
                <c:formatCode>0%</c:formatCode>
                <c:ptCount val="2"/>
                <c:pt idx="0">
                  <c:v>0.18625030856578623</c:v>
                </c:pt>
                <c:pt idx="1">
                  <c:v>0.17896578948325856</c:v>
                </c:pt>
              </c:numCache>
            </c:numRef>
          </c:val>
        </c:ser>
        <c:ser>
          <c:idx val="0"/>
          <c:order val="2"/>
          <c:tx>
            <c:strRef>
              <c:f>'group (10)'!$F$9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(10)'!$K$75:$K$77,'group (10)'!$F$76:$F$77)</c:f>
              <c:numCache>
                <c:formatCode>General</c:formatCode>
                <c:ptCount val="5"/>
                <c:pt idx="3" formatCode="0%">
                  <c:v>0.25317617049288244</c:v>
                </c:pt>
                <c:pt idx="4" formatCode="0%">
                  <c:v>0.25411759569521608</c:v>
                </c:pt>
              </c:numCache>
            </c:numRef>
          </c:val>
        </c:ser>
        <c:ser>
          <c:idx val="1"/>
          <c:order val="3"/>
          <c:tx>
            <c:strRef>
              <c:f>'group (10)'!$G$9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(10)'!$K$75:$K$77,'group (10)'!$G$76:$G$77)</c:f>
              <c:numCache>
                <c:formatCode>General</c:formatCode>
                <c:ptCount val="5"/>
                <c:pt idx="3" formatCode="0%">
                  <c:v>0.56832469349131898</c:v>
                </c:pt>
                <c:pt idx="4" formatCode="0%">
                  <c:v>0.56367492914497352</c:v>
                </c:pt>
              </c:numCache>
            </c:numRef>
          </c:val>
        </c:ser>
        <c:ser>
          <c:idx val="4"/>
          <c:order val="4"/>
          <c:tx>
            <c:strRef>
              <c:f>'group (10)'!$H$9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(10)'!$K$75:$K$80,'group (10)'!$H$76:$H$77)</c:f>
              <c:numCache>
                <c:formatCode>General</c:formatCode>
                <c:ptCount val="8"/>
                <c:pt idx="6" formatCode="0%">
                  <c:v>0.61333415617542997</c:v>
                </c:pt>
                <c:pt idx="7" formatCode="0%">
                  <c:v>0.61486882269689325</c:v>
                </c:pt>
              </c:numCache>
            </c:numRef>
          </c:val>
        </c:ser>
        <c:ser>
          <c:idx val="5"/>
          <c:order val="5"/>
          <c:tx>
            <c:strRef>
              <c:f>'group (10)'!$I$9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(10)'!$K$75:$K$80,'group (10)'!$I$76:$I$77)</c:f>
              <c:numCache>
                <c:formatCode>General</c:formatCode>
                <c:ptCount val="8"/>
                <c:pt idx="6" formatCode="0%">
                  <c:v>0.2081667078087715</c:v>
                </c:pt>
                <c:pt idx="7" formatCode="0%">
                  <c:v>0.20292370214329633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89248000"/>
        <c:axId val="289249536"/>
      </c:barChart>
      <c:catAx>
        <c:axId val="289248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89249536"/>
        <c:crosses val="autoZero"/>
        <c:auto val="1"/>
        <c:lblAlgn val="ctr"/>
        <c:lblOffset val="100"/>
        <c:noMultiLvlLbl val="0"/>
      </c:catAx>
      <c:valAx>
        <c:axId val="2892495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9248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0.17108263437920873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5.0938087554838453E-2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6.7272945474910986E-2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0.15474777645913618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0.19139119651167441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3.0629525422372756E-2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0036608"/>
        <c:axId val="45813760"/>
      </c:barChart>
      <c:catAx>
        <c:axId val="400366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45813760"/>
        <c:crosses val="autoZero"/>
        <c:auto val="1"/>
        <c:lblAlgn val="ctr"/>
        <c:lblOffset val="100"/>
        <c:noMultiLvlLbl val="0"/>
      </c:catAx>
      <c:valAx>
        <c:axId val="458137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00366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(10)'!$D$9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(10)'!$D$139</c:f>
              <c:numCache>
                <c:formatCode>0%</c:formatCode>
                <c:ptCount val="1"/>
                <c:pt idx="0">
                  <c:v>0.36788090816408547</c:v>
                </c:pt>
              </c:numCache>
            </c:numRef>
          </c:val>
        </c:ser>
        <c:ser>
          <c:idx val="3"/>
          <c:order val="1"/>
          <c:tx>
            <c:strRef>
              <c:f>'group (10)'!$E$9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(10)'!$E$139</c:f>
              <c:numCache>
                <c:formatCode>0%</c:formatCode>
                <c:ptCount val="1"/>
                <c:pt idx="0">
                  <c:v>0.14334000313043332</c:v>
                </c:pt>
              </c:numCache>
            </c:numRef>
          </c:val>
        </c:ser>
        <c:ser>
          <c:idx val="0"/>
          <c:order val="2"/>
          <c:tx>
            <c:strRef>
              <c:f>'group (10)'!$F$9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(10)'!$F$140,'group (10)'!$F$139)</c:f>
              <c:numCache>
                <c:formatCode>0%</c:formatCode>
                <c:ptCount val="2"/>
                <c:pt idx="1">
                  <c:v>8.2778809504672382E-2</c:v>
                </c:pt>
              </c:numCache>
            </c:numRef>
          </c:val>
        </c:ser>
        <c:ser>
          <c:idx val="1"/>
          <c:order val="3"/>
          <c:tx>
            <c:strRef>
              <c:f>'group (10)'!$G$9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(10)'!$G$140,'group (10)'!$G$139)</c:f>
              <c:numCache>
                <c:formatCode>0%</c:formatCode>
                <c:ptCount val="2"/>
                <c:pt idx="1">
                  <c:v>0.42844210178984637</c:v>
                </c:pt>
              </c:numCache>
            </c:numRef>
          </c:val>
        </c:ser>
        <c:ser>
          <c:idx val="4"/>
          <c:order val="4"/>
          <c:tx>
            <c:strRef>
              <c:f>'group (10)'!$H$9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(10)'!$H$140:$H$141,'group (10)'!$H$139)</c:f>
              <c:numCache>
                <c:formatCode>General</c:formatCode>
                <c:ptCount val="3"/>
                <c:pt idx="2" formatCode="0%">
                  <c:v>0.37126093007711863</c:v>
                </c:pt>
              </c:numCache>
            </c:numRef>
          </c:val>
        </c:ser>
        <c:ser>
          <c:idx val="5"/>
          <c:order val="5"/>
          <c:tx>
            <c:strRef>
              <c:f>'group (10)'!$I$9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(10)'!$I$140:$I$141,'group (10)'!$I$139)</c:f>
              <c:numCache>
                <c:formatCode>General</c:formatCode>
                <c:ptCount val="3"/>
                <c:pt idx="2" formatCode="0%">
                  <c:v>0.13995998121740014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2262272"/>
        <c:axId val="292263808"/>
      </c:barChart>
      <c:catAx>
        <c:axId val="2922622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92263808"/>
        <c:crosses val="autoZero"/>
        <c:auto val="1"/>
        <c:lblAlgn val="ctr"/>
        <c:lblOffset val="100"/>
        <c:noMultiLvlLbl val="0"/>
      </c:catAx>
      <c:valAx>
        <c:axId val="2922638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22622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(11)'!$D$10:$D$11</c:f>
              <c:numCache>
                <c:formatCode>0%</c:formatCode>
                <c:ptCount val="2"/>
                <c:pt idx="0">
                  <c:v>0.57606017377772012</c:v>
                </c:pt>
                <c:pt idx="1">
                  <c:v>0.58100407055630932</c:v>
                </c:pt>
              </c:numCache>
            </c:numRef>
          </c:val>
        </c:ser>
        <c:ser>
          <c:idx val="3"/>
          <c:order val="1"/>
          <c:tx>
            <c:strRef>
              <c:f>'group (11)'!$E$9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(11)'!$E$10:$E$11</c:f>
              <c:numCache>
                <c:formatCode>0%</c:formatCode>
                <c:ptCount val="2"/>
                <c:pt idx="0">
                  <c:v>6.8084554532486061E-2</c:v>
                </c:pt>
                <c:pt idx="1">
                  <c:v>5.4138398914518319E-2</c:v>
                </c:pt>
              </c:numCache>
            </c:numRef>
          </c:val>
        </c:ser>
        <c:ser>
          <c:idx val="0"/>
          <c:order val="2"/>
          <c:tx>
            <c:strRef>
              <c:f>'group (11)'!$F$9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(11)'!$N$15:$N$17,'group (11)'!$F$10:$F$11)</c:f>
              <c:numCache>
                <c:formatCode>General</c:formatCode>
                <c:ptCount val="5"/>
                <c:pt idx="3" formatCode="0%">
                  <c:v>0.28803008688886006</c:v>
                </c:pt>
                <c:pt idx="4" formatCode="0%">
                  <c:v>0.2773405698778833</c:v>
                </c:pt>
              </c:numCache>
            </c:numRef>
          </c:val>
        </c:ser>
        <c:ser>
          <c:idx val="1"/>
          <c:order val="3"/>
          <c:tx>
            <c:strRef>
              <c:f>'group (11)'!$G$9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(11)'!$N$15:$N$17,'group (11)'!$G$10:$G$11)</c:f>
              <c:numCache>
                <c:formatCode>General</c:formatCode>
                <c:ptCount val="5"/>
                <c:pt idx="3" formatCode="0%">
                  <c:v>0.35611464142134613</c:v>
                </c:pt>
                <c:pt idx="4" formatCode="0%">
                  <c:v>0.35780189959294439</c:v>
                </c:pt>
              </c:numCache>
            </c:numRef>
          </c:val>
        </c:ser>
        <c:ser>
          <c:idx val="4"/>
          <c:order val="4"/>
          <c:tx>
            <c:strRef>
              <c:f>'group (11)'!$H$9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(11)'!$N$15:$N$20,'group (11)'!$H$10:$H$11)</c:f>
              <c:numCache>
                <c:formatCode>General</c:formatCode>
                <c:ptCount val="8"/>
                <c:pt idx="6" formatCode="0%">
                  <c:v>0.56322137206587997</c:v>
                </c:pt>
                <c:pt idx="7" formatCode="0%">
                  <c:v>0.56404341926729984</c:v>
                </c:pt>
              </c:numCache>
            </c:numRef>
          </c:val>
        </c:ser>
        <c:ser>
          <c:idx val="5"/>
          <c:order val="5"/>
          <c:tx>
            <c:strRef>
              <c:f>'group (11)'!$I$9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(11)'!$N$15:$N$20,'group (11)'!$I$10:$I$11)</c:f>
              <c:numCache>
                <c:formatCode>General</c:formatCode>
                <c:ptCount val="8"/>
                <c:pt idx="6" formatCode="0%">
                  <c:v>8.0923356244326283E-2</c:v>
                </c:pt>
                <c:pt idx="7" formatCode="0%">
                  <c:v>7.1099050203527817E-2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2188544"/>
        <c:axId val="292190080"/>
      </c:barChart>
      <c:catAx>
        <c:axId val="2921885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2190080"/>
        <c:crosses val="autoZero"/>
        <c:auto val="1"/>
        <c:lblAlgn val="ctr"/>
        <c:lblOffset val="100"/>
        <c:noMultiLvlLbl val="0"/>
      </c:catAx>
      <c:valAx>
        <c:axId val="2921900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21885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(11)'!$D$43:$D$44</c:f>
              <c:numCache>
                <c:formatCode>0%</c:formatCode>
                <c:ptCount val="2"/>
                <c:pt idx="0">
                  <c:v>0.61627399650959858</c:v>
                </c:pt>
                <c:pt idx="1">
                  <c:v>0.62352483465179609</c:v>
                </c:pt>
              </c:numCache>
            </c:numRef>
          </c:val>
        </c:ser>
        <c:ser>
          <c:idx val="3"/>
          <c:order val="1"/>
          <c:tx>
            <c:strRef>
              <c:f>'group (11)'!$E$9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(11)'!$E$43:$E$44</c:f>
              <c:numCache>
                <c:formatCode>0%</c:formatCode>
                <c:ptCount val="2"/>
                <c:pt idx="0">
                  <c:v>6.8499127399650958E-2</c:v>
                </c:pt>
                <c:pt idx="1">
                  <c:v>7.2753209700427965E-2</c:v>
                </c:pt>
              </c:numCache>
            </c:numRef>
          </c:val>
        </c:ser>
        <c:ser>
          <c:idx val="0"/>
          <c:order val="2"/>
          <c:tx>
            <c:strRef>
              <c:f>'group (11)'!$F$9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(11)'!$N$15:$N$17,'group (11)'!$F$43:$F$44)</c:f>
              <c:numCache>
                <c:formatCode>General</c:formatCode>
                <c:ptCount val="5"/>
                <c:pt idx="3" formatCode="0%">
                  <c:v>0.28512216404886565</c:v>
                </c:pt>
                <c:pt idx="4" formatCode="0%">
                  <c:v>0.31811697574893011</c:v>
                </c:pt>
              </c:numCache>
            </c:numRef>
          </c:val>
        </c:ser>
        <c:ser>
          <c:idx val="1"/>
          <c:order val="3"/>
          <c:tx>
            <c:strRef>
              <c:f>'group (11)'!$G$9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(11)'!$N$15:$N$17,'group (11)'!$G$43:$G$44)</c:f>
              <c:numCache>
                <c:formatCode>General</c:formatCode>
                <c:ptCount val="5"/>
                <c:pt idx="3" formatCode="0%">
                  <c:v>0.39965095986038396</c:v>
                </c:pt>
                <c:pt idx="4" formatCode="0%">
                  <c:v>0.37816106860329401</c:v>
                </c:pt>
              </c:numCache>
            </c:numRef>
          </c:val>
        </c:ser>
        <c:ser>
          <c:idx val="4"/>
          <c:order val="4"/>
          <c:tx>
            <c:strRef>
              <c:f>'group (11)'!$H$9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(11)'!$N$15:$N$20,'group (11)'!$H$43:$H$44)</c:f>
              <c:numCache>
                <c:formatCode>General</c:formatCode>
                <c:ptCount val="8"/>
                <c:pt idx="6" formatCode="0%">
                  <c:v>0.60242146596858637</c:v>
                </c:pt>
                <c:pt idx="7" formatCode="0%">
                  <c:v>0.61003760861107503</c:v>
                </c:pt>
              </c:numCache>
            </c:numRef>
          </c:val>
        </c:ser>
        <c:ser>
          <c:idx val="5"/>
          <c:order val="5"/>
          <c:tx>
            <c:strRef>
              <c:f>'group (11)'!$I$9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(11)'!$N$15:$N$20,'group (11)'!$I$43:$I$44)</c:f>
              <c:numCache>
                <c:formatCode>General</c:formatCode>
                <c:ptCount val="8"/>
                <c:pt idx="6" formatCode="0%">
                  <c:v>8.2351657940663181E-2</c:v>
                </c:pt>
                <c:pt idx="7" formatCode="0%">
                  <c:v>8.6240435741149007E-2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672064"/>
        <c:axId val="291673600"/>
      </c:barChart>
      <c:catAx>
        <c:axId val="291672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1673600"/>
        <c:crosses val="autoZero"/>
        <c:auto val="1"/>
        <c:lblAlgn val="ctr"/>
        <c:lblOffset val="100"/>
        <c:noMultiLvlLbl val="0"/>
      </c:catAx>
      <c:valAx>
        <c:axId val="291673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6720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(11)'!$C$107,'group (11)'!$O$108,'group (11)'!$D$107,'group (11)'!$E$107,'group (11)'!$O$109,'group (11)'!$F$107,'group (11)'!$G$107,'group (11)'!$O$110,'group (11)'!$H$107,'group (11)'!$I$107)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(11)'!$C$108,'group (11)'!$O$108,'group (11)'!$D$108,'group (11)'!$E$108,'group (11)'!$O$108,'group (11)'!$F$108,'group (11)'!$G$108,'group (11)'!$O$109,'group (11)'!$H$108,'group (11)'!$I$108)</c:f>
              <c:numCache>
                <c:formatCode>General</c:formatCode>
                <c:ptCount val="10"/>
                <c:pt idx="0" formatCode="0%">
                  <c:v>0.84597005415737492</c:v>
                </c:pt>
                <c:pt idx="2" formatCode="0%">
                  <c:v>0.84371681415929201</c:v>
                </c:pt>
                <c:pt idx="3" formatCode="0%">
                  <c:v>0.86624203821656054</c:v>
                </c:pt>
                <c:pt idx="5" formatCode="0%">
                  <c:v>0.75937260902830905</c:v>
                </c:pt>
                <c:pt idx="6" formatCode="0%">
                  <c:v>0.90775109170305679</c:v>
                </c:pt>
                <c:pt idx="8" formatCode="0%">
                  <c:v>0.84320115879051238</c:v>
                </c:pt>
                <c:pt idx="9" formatCode="0%">
                  <c:v>0.86622516556291396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1769728"/>
        <c:axId val="291779712"/>
      </c:barChart>
      <c:catAx>
        <c:axId val="2917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1779712"/>
        <c:crosses val="autoZero"/>
        <c:auto val="1"/>
        <c:lblAlgn val="ctr"/>
        <c:lblOffset val="100"/>
        <c:noMultiLvlLbl val="0"/>
      </c:catAx>
      <c:valAx>
        <c:axId val="2917797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76972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(11)'!$D$76:$D$77</c:f>
              <c:numCache>
                <c:formatCode>0%</c:formatCode>
                <c:ptCount val="2"/>
                <c:pt idx="0">
                  <c:v>0.64077576688589122</c:v>
                </c:pt>
                <c:pt idx="1">
                  <c:v>0.66219458987783597</c:v>
                </c:pt>
              </c:numCache>
            </c:numRef>
          </c:val>
        </c:ser>
        <c:ser>
          <c:idx val="3"/>
          <c:order val="1"/>
          <c:tx>
            <c:strRef>
              <c:f>'group (11)'!$E$9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(11)'!$E$76:$E$77</c:f>
              <c:numCache>
                <c:formatCode>0%</c:formatCode>
                <c:ptCount val="2"/>
                <c:pt idx="0">
                  <c:v>7.9784935912822236E-2</c:v>
                </c:pt>
                <c:pt idx="1">
                  <c:v>7.3952879581151834E-2</c:v>
                </c:pt>
              </c:numCache>
            </c:numRef>
          </c:val>
        </c:ser>
        <c:ser>
          <c:idx val="0"/>
          <c:order val="2"/>
          <c:tx>
            <c:strRef>
              <c:f>'group (11)'!$F$9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(11)'!$K$75:$K$77,'group (11)'!$F$76:$F$77)</c:f>
              <c:numCache>
                <c:formatCode>General</c:formatCode>
                <c:ptCount val="5"/>
                <c:pt idx="3" formatCode="0%">
                  <c:v>0.33930200182420434</c:v>
                </c:pt>
                <c:pt idx="4" formatCode="0%">
                  <c:v>0.31991710296684117</c:v>
                </c:pt>
              </c:numCache>
            </c:numRef>
          </c:val>
        </c:ser>
        <c:ser>
          <c:idx val="1"/>
          <c:order val="3"/>
          <c:tx>
            <c:strRef>
              <c:f>'group (11)'!$G$9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(11)'!$K$75:$K$77,'group (11)'!$G$76:$G$77)</c:f>
              <c:numCache>
                <c:formatCode>General</c:formatCode>
                <c:ptCount val="5"/>
                <c:pt idx="3" formatCode="0%">
                  <c:v>0.38125870097450915</c:v>
                </c:pt>
                <c:pt idx="4" formatCode="0%">
                  <c:v>0.41623036649214662</c:v>
                </c:pt>
              </c:numCache>
            </c:numRef>
          </c:val>
        </c:ser>
        <c:ser>
          <c:idx val="4"/>
          <c:order val="4"/>
          <c:tx>
            <c:strRef>
              <c:f>'group (11)'!$H$9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(11)'!$K$75:$K$80,'group (11)'!$H$76:$H$77)</c:f>
              <c:numCache>
                <c:formatCode>General</c:formatCode>
                <c:ptCount val="8"/>
                <c:pt idx="6" formatCode="0%">
                  <c:v>0.6372233690173299</c:v>
                </c:pt>
                <c:pt idx="7" formatCode="0%">
                  <c:v>0.64430628272251311</c:v>
                </c:pt>
              </c:numCache>
            </c:numRef>
          </c:val>
        </c:ser>
        <c:ser>
          <c:idx val="5"/>
          <c:order val="5"/>
          <c:tx>
            <c:strRef>
              <c:f>'group (11)'!$I$9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(11)'!$K$75:$K$80,'group (11)'!$I$76:$I$77)</c:f>
              <c:numCache>
                <c:formatCode>General</c:formatCode>
                <c:ptCount val="8"/>
                <c:pt idx="6" formatCode="0%">
                  <c:v>8.3337333781383513E-2</c:v>
                </c:pt>
                <c:pt idx="7" formatCode="0%">
                  <c:v>9.1841186736474692E-2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822208"/>
        <c:axId val="292561280"/>
      </c:barChart>
      <c:catAx>
        <c:axId val="291822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2561280"/>
        <c:crosses val="autoZero"/>
        <c:auto val="1"/>
        <c:lblAlgn val="ctr"/>
        <c:lblOffset val="100"/>
        <c:noMultiLvlLbl val="0"/>
      </c:catAx>
      <c:valAx>
        <c:axId val="2925612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8222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(11)'!$D$139</c:f>
              <c:numCache>
                <c:formatCode>0%</c:formatCode>
                <c:ptCount val="1"/>
                <c:pt idx="0">
                  <c:v>0.24810979618671927</c:v>
                </c:pt>
              </c:numCache>
            </c:numRef>
          </c:val>
        </c:ser>
        <c:ser>
          <c:idx val="3"/>
          <c:order val="1"/>
          <c:tx>
            <c:strRef>
              <c:f>'group (11)'!$E$9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(11)'!$E$139</c:f>
              <c:numCache>
                <c:formatCode>0%</c:formatCode>
                <c:ptCount val="1"/>
                <c:pt idx="0">
                  <c:v>5.6706114398422089E-2</c:v>
                </c:pt>
              </c:numCache>
            </c:numRef>
          </c:val>
        </c:ser>
        <c:ser>
          <c:idx val="0"/>
          <c:order val="2"/>
          <c:tx>
            <c:strRef>
              <c:f>'group (11)'!$F$9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(11)'!$F$140,'group (11)'!$F$139)</c:f>
              <c:numCache>
                <c:formatCode>0%</c:formatCode>
                <c:ptCount val="2"/>
                <c:pt idx="1">
                  <c:v>7.790927021696252E-2</c:v>
                </c:pt>
              </c:numCache>
            </c:numRef>
          </c:val>
        </c:ser>
        <c:ser>
          <c:idx val="1"/>
          <c:order val="3"/>
          <c:tx>
            <c:strRef>
              <c:f>'group (11)'!$G$9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(11)'!$G$140,'group (11)'!$G$139)</c:f>
              <c:numCache>
                <c:formatCode>0%</c:formatCode>
                <c:ptCount val="2"/>
                <c:pt idx="1">
                  <c:v>0.22690664036817884</c:v>
                </c:pt>
              </c:numCache>
            </c:numRef>
          </c:val>
        </c:ser>
        <c:ser>
          <c:idx val="4"/>
          <c:order val="4"/>
          <c:tx>
            <c:strRef>
              <c:f>'group (11)'!$H$9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(11)'!$H$140:$H$141,'group (11)'!$H$139)</c:f>
              <c:numCache>
                <c:formatCode>General</c:formatCode>
                <c:ptCount val="3"/>
                <c:pt idx="2" formatCode="0%">
                  <c:v>0.25830046022353714</c:v>
                </c:pt>
              </c:numCache>
            </c:numRef>
          </c:val>
        </c:ser>
        <c:ser>
          <c:idx val="5"/>
          <c:order val="5"/>
          <c:tx>
            <c:strRef>
              <c:f>'group (11)'!$I$9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(11)'!$I$140:$I$141,'group (11)'!$I$139)</c:f>
              <c:numCache>
                <c:formatCode>General</c:formatCode>
                <c:ptCount val="3"/>
                <c:pt idx="2" formatCode="0%">
                  <c:v>4.6515450361604205E-2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2612352"/>
        <c:axId val="292622336"/>
      </c:barChart>
      <c:catAx>
        <c:axId val="29261235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92622336"/>
        <c:crosses val="autoZero"/>
        <c:auto val="1"/>
        <c:lblAlgn val="ctr"/>
        <c:lblOffset val="100"/>
        <c:noMultiLvlLbl val="0"/>
      </c:catAx>
      <c:valAx>
        <c:axId val="2926223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26123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(12)'!$D$10:$D$11</c:f>
              <c:numCache>
                <c:formatCode>0%</c:formatCode>
                <c:ptCount val="2"/>
                <c:pt idx="0">
                  <c:v>0.53025961129238186</c:v>
                </c:pt>
                <c:pt idx="1">
                  <c:v>0.48423172681820942</c:v>
                </c:pt>
              </c:numCache>
            </c:numRef>
          </c:val>
        </c:ser>
        <c:ser>
          <c:idx val="3"/>
          <c:order val="1"/>
          <c:tx>
            <c:strRef>
              <c:f>'group (12)'!$E$9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(12)'!$E$10:$E$11</c:f>
              <c:numCache>
                <c:formatCode>0%</c:formatCode>
                <c:ptCount val="2"/>
                <c:pt idx="0">
                  <c:v>0.12343121955832978</c:v>
                </c:pt>
                <c:pt idx="1">
                  <c:v>0.13323077545898021</c:v>
                </c:pt>
              </c:numCache>
            </c:numRef>
          </c:val>
        </c:ser>
        <c:ser>
          <c:idx val="0"/>
          <c:order val="2"/>
          <c:tx>
            <c:strRef>
              <c:f>'group (12)'!$F$9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(12)'!$N$15:$N$17,'group (12)'!$F$10:$F$11)</c:f>
              <c:numCache>
                <c:formatCode>General</c:formatCode>
                <c:ptCount val="5"/>
                <c:pt idx="3" formatCode="0%">
                  <c:v>0.20166453870525369</c:v>
                </c:pt>
                <c:pt idx="4" formatCode="0%">
                  <c:v>0.16319859117867336</c:v>
                </c:pt>
              </c:numCache>
            </c:numRef>
          </c:val>
        </c:ser>
        <c:ser>
          <c:idx val="1"/>
          <c:order val="3"/>
          <c:tx>
            <c:strRef>
              <c:f>'group (12)'!$G$9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(12)'!$N$15:$N$17,'group (12)'!$G$10:$G$11)</c:f>
              <c:numCache>
                <c:formatCode>General</c:formatCode>
                <c:ptCount val="5"/>
                <c:pt idx="3" formatCode="0%">
                  <c:v>0.45202629214545798</c:v>
                </c:pt>
                <c:pt idx="4" formatCode="0%">
                  <c:v>0.45426391109851627</c:v>
                </c:pt>
              </c:numCache>
            </c:numRef>
          </c:val>
        </c:ser>
        <c:ser>
          <c:idx val="4"/>
          <c:order val="4"/>
          <c:tx>
            <c:strRef>
              <c:f>'group (12)'!$H$9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(12)'!$N$15:$N$20,'group (12)'!$H$10:$H$11)</c:f>
              <c:numCache>
                <c:formatCode>General</c:formatCode>
                <c:ptCount val="8"/>
                <c:pt idx="6" formatCode="0%">
                  <c:v>0.49966425497706529</c:v>
                </c:pt>
                <c:pt idx="7" formatCode="0%">
                  <c:v>0.49346193550998929</c:v>
                </c:pt>
              </c:numCache>
            </c:numRef>
          </c:val>
        </c:ser>
        <c:ser>
          <c:idx val="5"/>
          <c:order val="5"/>
          <c:tx>
            <c:strRef>
              <c:f>'group (12)'!$I$9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(12)'!$N$15:$N$20,'group (12)'!$I$10:$I$11)</c:f>
              <c:numCache>
                <c:formatCode>General</c:formatCode>
                <c:ptCount val="8"/>
                <c:pt idx="6" formatCode="0%">
                  <c:v>0.15402657587364638</c:v>
                </c:pt>
                <c:pt idx="7" formatCode="0%">
                  <c:v>0.12400056676720038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1948800"/>
        <c:axId val="291966976"/>
      </c:barChart>
      <c:catAx>
        <c:axId val="2919488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1966976"/>
        <c:crosses val="autoZero"/>
        <c:auto val="1"/>
        <c:lblAlgn val="ctr"/>
        <c:lblOffset val="100"/>
        <c:noMultiLvlLbl val="0"/>
      </c:catAx>
      <c:valAx>
        <c:axId val="2919669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19488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(12)'!$D$43:$D$44</c:f>
              <c:numCache>
                <c:formatCode>0%</c:formatCode>
                <c:ptCount val="2"/>
                <c:pt idx="0">
                  <c:v>0.56435478954806173</c:v>
                </c:pt>
                <c:pt idx="1">
                  <c:v>0.55810280418026192</c:v>
                </c:pt>
              </c:numCache>
            </c:numRef>
          </c:val>
        </c:ser>
        <c:ser>
          <c:idx val="3"/>
          <c:order val="1"/>
          <c:tx>
            <c:strRef>
              <c:f>'group (12)'!$E$9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(12)'!$E$43:$E$44</c:f>
              <c:numCache>
                <c:formatCode>0%</c:formatCode>
                <c:ptCount val="2"/>
                <c:pt idx="0">
                  <c:v>0.13200698273712211</c:v>
                </c:pt>
                <c:pt idx="1">
                  <c:v>0.12846266609921028</c:v>
                </c:pt>
              </c:numCache>
            </c:numRef>
          </c:val>
        </c:ser>
        <c:ser>
          <c:idx val="0"/>
          <c:order val="2"/>
          <c:tx>
            <c:strRef>
              <c:f>'group (12)'!$F$9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(12)'!$N$15:$N$17,'group (12)'!$F$43:$F$44)</c:f>
              <c:numCache>
                <c:formatCode>General</c:formatCode>
                <c:ptCount val="5"/>
                <c:pt idx="3" formatCode="0%">
                  <c:v>0.22829671090914128</c:v>
                </c:pt>
                <c:pt idx="4" formatCode="0%">
                  <c:v>0.21865985719014516</c:v>
                </c:pt>
              </c:numCache>
            </c:numRef>
          </c:val>
        </c:ser>
        <c:ser>
          <c:idx val="1"/>
          <c:order val="3"/>
          <c:tx>
            <c:strRef>
              <c:f>'group (12)'!$G$9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(12)'!$N$15:$N$17,'group (12)'!$G$43:$G$44)</c:f>
              <c:numCache>
                <c:formatCode>General</c:formatCode>
                <c:ptCount val="5"/>
                <c:pt idx="3" formatCode="0%">
                  <c:v>0.46806506137604253</c:v>
                </c:pt>
                <c:pt idx="4" formatCode="0%">
                  <c:v>0.4679056130893271</c:v>
                </c:pt>
              </c:numCache>
            </c:numRef>
          </c:val>
        </c:ser>
        <c:ser>
          <c:idx val="4"/>
          <c:order val="4"/>
          <c:tx>
            <c:strRef>
              <c:f>'group (12)'!$H$9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(12)'!$N$15:$N$20,'group (12)'!$H$43:$H$44)</c:f>
              <c:numCache>
                <c:formatCode>General</c:formatCode>
                <c:ptCount val="8"/>
                <c:pt idx="6" formatCode="0%">
                  <c:v>0.53814181606583722</c:v>
                </c:pt>
                <c:pt idx="7" formatCode="0%">
                  <c:v>0.52664680569347899</c:v>
                </c:pt>
              </c:numCache>
            </c:numRef>
          </c:val>
        </c:ser>
        <c:ser>
          <c:idx val="5"/>
          <c:order val="5"/>
          <c:tx>
            <c:strRef>
              <c:f>'group (12)'!$I$9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(12)'!$N$15:$N$20,'group (12)'!$I$43:$I$44)</c:f>
              <c:numCache>
                <c:formatCode>General</c:formatCode>
                <c:ptCount val="8"/>
                <c:pt idx="6" formatCode="0%">
                  <c:v>0.15821995621934662</c:v>
                </c:pt>
                <c:pt idx="7" formatCode="0%">
                  <c:v>0.1599186645859933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2644736"/>
        <c:axId val="292646272"/>
      </c:barChart>
      <c:catAx>
        <c:axId val="2926447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2646272"/>
        <c:crosses val="autoZero"/>
        <c:auto val="1"/>
        <c:lblAlgn val="ctr"/>
        <c:lblOffset val="100"/>
        <c:noMultiLvlLbl val="0"/>
      </c:catAx>
      <c:valAx>
        <c:axId val="2926462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26447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(12)'!$C$107,'group (12)'!$O$108,'group (12)'!$D$107,'group (12)'!$E$107,'group (12)'!$O$109,'group (12)'!$F$107,'group (12)'!$G$107,'group (12)'!$O$110,'group (12)'!$H$107,'group (12)'!$I$107)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(12)'!$C$108,'group (12)'!$O$108,'group (12)'!$D$108,'group (12)'!$E$108,'group (12)'!$O$108,'group (12)'!$F$108,'group (12)'!$G$108,'group (12)'!$O$109,'group (12)'!$H$108,'group (12)'!$I$108)</c:f>
              <c:numCache>
                <c:formatCode>General</c:formatCode>
                <c:ptCount val="10"/>
                <c:pt idx="0" formatCode="0%">
                  <c:v>0.85657819691483295</c:v>
                </c:pt>
                <c:pt idx="2" formatCode="0%">
                  <c:v>0.8416392530400485</c:v>
                </c:pt>
                <c:pt idx="3" formatCode="0%">
                  <c:v>0.92044500419815278</c:v>
                </c:pt>
                <c:pt idx="5" formatCode="0%">
                  <c:v>0.72460250030343487</c:v>
                </c:pt>
                <c:pt idx="6" formatCode="0%">
                  <c:v>0.92094877259452201</c:v>
                </c:pt>
                <c:pt idx="8" formatCode="0%">
                  <c:v>0.84063642448895526</c:v>
                </c:pt>
                <c:pt idx="9" formatCode="0%">
                  <c:v>0.91079976649153527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2124160"/>
        <c:axId val="292125696"/>
      </c:barChart>
      <c:catAx>
        <c:axId val="2921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2125696"/>
        <c:crosses val="autoZero"/>
        <c:auto val="1"/>
        <c:lblAlgn val="ctr"/>
        <c:lblOffset val="100"/>
        <c:noMultiLvlLbl val="0"/>
      </c:catAx>
      <c:valAx>
        <c:axId val="2921256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212416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(12)'!$D$76:$D$77</c:f>
              <c:numCache>
                <c:formatCode>0%</c:formatCode>
                <c:ptCount val="2"/>
                <c:pt idx="0">
                  <c:v>0.61336507834368259</c:v>
                </c:pt>
                <c:pt idx="1">
                  <c:v>0.59757820942669515</c:v>
                </c:pt>
              </c:numCache>
            </c:numRef>
          </c:val>
        </c:ser>
        <c:ser>
          <c:idx val="3"/>
          <c:order val="1"/>
          <c:tx>
            <c:strRef>
              <c:f>'group (12)'!$E$9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(12)'!$E$76:$E$77</c:f>
              <c:numCache>
                <c:formatCode>0%</c:formatCode>
                <c:ptCount val="2"/>
                <c:pt idx="0">
                  <c:v>0.13582574563237992</c:v>
                </c:pt>
                <c:pt idx="1">
                  <c:v>0.13726250842823759</c:v>
                </c:pt>
              </c:numCache>
            </c:numRef>
          </c:val>
        </c:ser>
        <c:ser>
          <c:idx val="0"/>
          <c:order val="2"/>
          <c:tx>
            <c:strRef>
              <c:f>'group (12)'!$F$9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(12)'!$K$75:$K$77,'group (12)'!$F$76:$F$77)</c:f>
              <c:numCache>
                <c:formatCode>General</c:formatCode>
                <c:ptCount val="5"/>
                <c:pt idx="3" formatCode="0%">
                  <c:v>0.26078311508638718</c:v>
                </c:pt>
                <c:pt idx="4" formatCode="0%">
                  <c:v>0.25297643788042523</c:v>
                </c:pt>
              </c:numCache>
            </c:numRef>
          </c:val>
        </c:ser>
        <c:ser>
          <c:idx val="1"/>
          <c:order val="3"/>
          <c:tx>
            <c:strRef>
              <c:f>'group (12)'!$G$9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(12)'!$K$75:$K$77,'group (12)'!$G$76:$G$77)</c:f>
              <c:numCache>
                <c:formatCode>General</c:formatCode>
                <c:ptCount val="5"/>
                <c:pt idx="3" formatCode="0%">
                  <c:v>0.48840770888967538</c:v>
                </c:pt>
                <c:pt idx="4" formatCode="0%">
                  <c:v>0.48186427997450748</c:v>
                </c:pt>
              </c:numCache>
            </c:numRef>
          </c:val>
        </c:ser>
        <c:ser>
          <c:idx val="4"/>
          <c:order val="4"/>
          <c:tx>
            <c:strRef>
              <c:f>'group (12)'!$H$9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(12)'!$K$75:$K$80,'group (12)'!$H$76:$H$77)</c:f>
              <c:numCache>
                <c:formatCode>General</c:formatCode>
                <c:ptCount val="8"/>
                <c:pt idx="6" formatCode="0%">
                  <c:v>0.58474952543354464</c:v>
                </c:pt>
                <c:pt idx="7" formatCode="0%">
                  <c:v>0.56804012302917783</c:v>
                </c:pt>
              </c:numCache>
            </c:numRef>
          </c:val>
        </c:ser>
        <c:ser>
          <c:idx val="5"/>
          <c:order val="5"/>
          <c:tx>
            <c:strRef>
              <c:f>'group (12)'!$I$9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(12)'!$K$75:$K$80,'group (12)'!$I$76:$I$77)</c:f>
              <c:numCache>
                <c:formatCode>General</c:formatCode>
                <c:ptCount val="8"/>
                <c:pt idx="6" formatCode="0%">
                  <c:v>0.16444129854251793</c:v>
                </c:pt>
                <c:pt idx="7" formatCode="0%">
                  <c:v>0.16680059482575485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2971264"/>
        <c:axId val="292972800"/>
      </c:barChart>
      <c:catAx>
        <c:axId val="2929712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2972800"/>
        <c:crosses val="autoZero"/>
        <c:auto val="1"/>
        <c:lblAlgn val="ctr"/>
        <c:lblOffset val="100"/>
        <c:noMultiLvlLbl val="0"/>
      </c:catAx>
      <c:valAx>
        <c:axId val="2929728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29712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0.50621555811867236</c:v>
                </c:pt>
                <c:pt idx="1">
                  <c:v>0.45544409816906894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8.8726558161390912E-2</c:v>
                </c:pt>
                <c:pt idx="1">
                  <c:v>9.6221269964939612E-2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0.27087872185911399</c:v>
                </c:pt>
                <c:pt idx="4" formatCode="0%">
                  <c:v>0.22579859758472925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0.32406339442094922</c:v>
                </c:pt>
                <c:pt idx="4" formatCode="0%">
                  <c:v>0.32586677054927932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0.52907001580588664</c:v>
                </c:pt>
                <c:pt idx="7" formatCode="0%">
                  <c:v>0.49074795481106348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6.5872100474176604E-2</c:v>
                </c:pt>
                <c:pt idx="7" formatCode="0%">
                  <c:v>6.091741332294507E-2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79828992"/>
        <c:axId val="179707904"/>
      </c:barChart>
      <c:catAx>
        <c:axId val="179828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9707904"/>
        <c:crosses val="autoZero"/>
        <c:auto val="1"/>
        <c:lblAlgn val="ctr"/>
        <c:lblOffset val="100"/>
        <c:noMultiLvlLbl val="0"/>
      </c:catAx>
      <c:valAx>
        <c:axId val="1797079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7982899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(12)'!$D$139</c:f>
              <c:numCache>
                <c:formatCode>0%</c:formatCode>
                <c:ptCount val="1"/>
                <c:pt idx="0">
                  <c:v>0.33919902425715959</c:v>
                </c:pt>
              </c:numCache>
            </c:numRef>
          </c:val>
        </c:ser>
        <c:ser>
          <c:idx val="3"/>
          <c:order val="1"/>
          <c:tx>
            <c:strRef>
              <c:f>'group (12)'!$E$9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(12)'!$E$139</c:f>
              <c:numCache>
                <c:formatCode>0%</c:formatCode>
                <c:ptCount val="1"/>
                <c:pt idx="0">
                  <c:v>0.11026857000714153</c:v>
                </c:pt>
              </c:numCache>
            </c:numRef>
          </c:val>
        </c:ser>
        <c:ser>
          <c:idx val="0"/>
          <c:order val="2"/>
          <c:tx>
            <c:strRef>
              <c:f>'group (12)'!$F$9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(12)'!$F$140,'group (12)'!$F$139)</c:f>
              <c:numCache>
                <c:formatCode>0%</c:formatCode>
                <c:ptCount val="2"/>
                <c:pt idx="1">
                  <c:v>0.10615215489917591</c:v>
                </c:pt>
              </c:numCache>
            </c:numRef>
          </c:val>
        </c:ser>
        <c:ser>
          <c:idx val="1"/>
          <c:order val="3"/>
          <c:tx>
            <c:strRef>
              <c:f>'group (12)'!$G$9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(12)'!$G$140,'group (12)'!$G$139)</c:f>
              <c:numCache>
                <c:formatCode>0%</c:formatCode>
                <c:ptCount val="2"/>
                <c:pt idx="1">
                  <c:v>0.34331543936512521</c:v>
                </c:pt>
              </c:numCache>
            </c:numRef>
          </c:val>
        </c:ser>
        <c:ser>
          <c:idx val="4"/>
          <c:order val="4"/>
          <c:tx>
            <c:strRef>
              <c:f>'group (12)'!$H$9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(12)'!$H$140:$H$141,'group (12)'!$H$139)</c:f>
              <c:numCache>
                <c:formatCode>General</c:formatCode>
                <c:ptCount val="3"/>
                <c:pt idx="2" formatCode="0%">
                  <c:v>0.33391910000561692</c:v>
                </c:pt>
              </c:numCache>
            </c:numRef>
          </c:val>
        </c:ser>
        <c:ser>
          <c:idx val="5"/>
          <c:order val="5"/>
          <c:tx>
            <c:strRef>
              <c:f>'group (12)'!$I$9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(12)'!$I$140:$I$141,'group (12)'!$I$139)</c:f>
              <c:numCache>
                <c:formatCode>General</c:formatCode>
                <c:ptCount val="3"/>
                <c:pt idx="2" formatCode="0%">
                  <c:v>0.11554849425868419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3044608"/>
        <c:axId val="293046144"/>
      </c:barChart>
      <c:catAx>
        <c:axId val="2930446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93046144"/>
        <c:crosses val="autoZero"/>
        <c:auto val="1"/>
        <c:lblAlgn val="ctr"/>
        <c:lblOffset val="100"/>
        <c:noMultiLvlLbl val="0"/>
      </c:catAx>
      <c:valAx>
        <c:axId val="2930461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30446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0.51866574490148631</c:v>
                </c:pt>
                <c:pt idx="1">
                  <c:v>0.54833611004314575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9.3155893536121678E-2</c:v>
                </c:pt>
                <c:pt idx="1">
                  <c:v>9.4279977786321495E-2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0.29018320082958865</c:v>
                </c:pt>
                <c:pt idx="4" formatCode="0%">
                  <c:v>0.30390020932120126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0.32163843760801936</c:v>
                </c:pt>
                <c:pt idx="4" formatCode="0%">
                  <c:v>0.33871587850826607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0.54662115451088833</c:v>
                </c:pt>
                <c:pt idx="7" formatCode="0%">
                  <c:v>0.5714041607928575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6.5200483926719663E-2</c:v>
                </c:pt>
                <c:pt idx="7" formatCode="0%">
                  <c:v>7.1211927036609848E-2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79746688"/>
        <c:axId val="179748224"/>
      </c:barChart>
      <c:catAx>
        <c:axId val="179746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9748224"/>
        <c:crosses val="autoZero"/>
        <c:auto val="1"/>
        <c:lblAlgn val="ctr"/>
        <c:lblOffset val="100"/>
        <c:noMultiLvlLbl val="0"/>
      </c:catAx>
      <c:valAx>
        <c:axId val="1797482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797466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0.78693502824858752</c:v>
                </c:pt>
                <c:pt idx="2" formatCode="0%">
                  <c:v>0.77582472509163614</c:v>
                </c:pt>
                <c:pt idx="3" formatCode="0%">
                  <c:v>0.84879406307977734</c:v>
                </c:pt>
                <c:pt idx="5" formatCode="0%">
                  <c:v>0.68954734961286479</c:v>
                </c:pt>
                <c:pt idx="6" formatCode="0%">
                  <c:v>0.87479849543256316</c:v>
                </c:pt>
                <c:pt idx="8" formatCode="0%">
                  <c:v>0.78262587937712436</c:v>
                </c:pt>
                <c:pt idx="9" formatCode="0%">
                  <c:v>0.82306163021868783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4954496"/>
        <c:axId val="274960384"/>
      </c:barChart>
      <c:catAx>
        <c:axId val="2749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4960384"/>
        <c:crosses val="autoZero"/>
        <c:auto val="1"/>
        <c:lblAlgn val="ctr"/>
        <c:lblOffset val="100"/>
        <c:noMultiLvlLbl val="0"/>
      </c:catAx>
      <c:valAx>
        <c:axId val="2749603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95449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0.54555595216848118</c:v>
                </c:pt>
                <c:pt idx="1">
                  <c:v>0.5598859315589354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0.10811172586114581</c:v>
                </c:pt>
                <c:pt idx="1">
                  <c:v>9.9334600760456276E-2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0.32295199000535429</c:v>
                </c:pt>
                <c:pt idx="4" formatCode="0%">
                  <c:v>0.32600241963359833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0.3307156880242727</c:v>
                </c:pt>
                <c:pt idx="4" formatCode="0%">
                  <c:v>0.33321811268579332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0.57018561484918795</c:v>
                </c:pt>
                <c:pt idx="7" formatCode="0%">
                  <c:v>0.58723643276875215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8.3482063180439048E-2</c:v>
                </c:pt>
                <c:pt idx="7" formatCode="0%">
                  <c:v>7.1984099550639474E-2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79921664"/>
        <c:axId val="179923200"/>
      </c:barChart>
      <c:catAx>
        <c:axId val="1799216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9923200"/>
        <c:crosses val="autoZero"/>
        <c:auto val="1"/>
        <c:lblAlgn val="ctr"/>
        <c:lblOffset val="100"/>
        <c:noMultiLvlLbl val="0"/>
      </c:catAx>
      <c:valAx>
        <c:axId val="1799232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799216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5" x14ac:dyDescent="0.25"/>
  <cols>
    <col min="1" max="1" width="36" style="23" bestFit="1" customWidth="1"/>
    <col min="2" max="2" width="16.42578125" style="23" bestFit="1" customWidth="1"/>
    <col min="3" max="3" width="14.85546875" style="23" bestFit="1" customWidth="1"/>
    <col min="4" max="4" width="13.7109375" style="23" bestFit="1" customWidth="1"/>
    <col min="5" max="11" width="12" style="23" bestFit="1" customWidth="1"/>
    <col min="12" max="12" width="7.85546875" style="23" bestFit="1" customWidth="1"/>
    <col min="13" max="15" width="8.42578125" style="23" bestFit="1" customWidth="1"/>
    <col min="16" max="16384" width="9.140625" style="10"/>
  </cols>
  <sheetData>
    <row r="1" spans="1:16" x14ac:dyDescent="0.25">
      <c r="A1" s="30" t="s">
        <v>8</v>
      </c>
      <c r="B1" s="30" t="s">
        <v>9</v>
      </c>
      <c r="C1" s="30" t="s">
        <v>10</v>
      </c>
      <c r="D1" s="30" t="s">
        <v>11</v>
      </c>
      <c r="E1" s="30" t="s">
        <v>12</v>
      </c>
      <c r="F1" s="30" t="s">
        <v>13</v>
      </c>
      <c r="G1" s="30" t="s">
        <v>14</v>
      </c>
      <c r="H1" s="30" t="s">
        <v>15</v>
      </c>
      <c r="I1" s="30" t="s">
        <v>16</v>
      </c>
      <c r="J1" s="30" t="s">
        <v>17</v>
      </c>
      <c r="K1" s="30" t="s">
        <v>18</v>
      </c>
      <c r="L1" s="30" t="s">
        <v>32</v>
      </c>
      <c r="M1" s="30" t="s">
        <v>33</v>
      </c>
      <c r="N1" s="30" t="s">
        <v>34</v>
      </c>
      <c r="O1" s="30" t="s">
        <v>35</v>
      </c>
      <c r="P1" s="30" t="s">
        <v>46</v>
      </c>
    </row>
    <row r="2" spans="1:16" x14ac:dyDescent="0.25">
      <c r="A2" s="31" t="s">
        <v>52</v>
      </c>
      <c r="B2" s="31" t="s">
        <v>19</v>
      </c>
      <c r="C2" s="32">
        <v>2014</v>
      </c>
      <c r="D2" s="33">
        <v>170375</v>
      </c>
      <c r="E2" s="33">
        <v>0.547063829787234</v>
      </c>
      <c r="F2" s="33">
        <v>0.4746294937637564</v>
      </c>
      <c r="G2" s="33">
        <v>7.2434336023477625E-2</v>
      </c>
      <c r="H2" s="33">
        <v>0.25064123257520177</v>
      </c>
      <c r="I2" s="33">
        <v>0.29642259721203229</v>
      </c>
      <c r="J2" s="33">
        <v>0.48880997798972853</v>
      </c>
      <c r="K2" s="33">
        <v>5.8253851797505501E-2</v>
      </c>
      <c r="L2" s="34">
        <v>742</v>
      </c>
      <c r="M2" s="35">
        <v>0.41025641025641024</v>
      </c>
      <c r="N2" s="35">
        <v>0.51293968914999621</v>
      </c>
      <c r="O2" s="35">
        <v>0.62771739130434778</v>
      </c>
      <c r="P2" s="33">
        <v>0.47867321272852831</v>
      </c>
    </row>
    <row r="3" spans="1:16" x14ac:dyDescent="0.25">
      <c r="A3" s="31" t="s">
        <v>52</v>
      </c>
      <c r="B3" s="31" t="s">
        <v>19</v>
      </c>
      <c r="C3" s="32">
        <v>2015</v>
      </c>
      <c r="D3" s="33">
        <v>136984</v>
      </c>
      <c r="E3" s="33">
        <v>0.53228844244583307</v>
      </c>
      <c r="F3" s="33">
        <v>0.46539741867663376</v>
      </c>
      <c r="G3" s="33">
        <v>6.6891023769199323E-2</v>
      </c>
      <c r="H3" s="33">
        <v>0.24645944051860072</v>
      </c>
      <c r="I3" s="33">
        <v>0.28582900192723237</v>
      </c>
      <c r="J3" s="33">
        <v>0.47855223967762661</v>
      </c>
      <c r="K3" s="33">
        <v>5.3736202768206509E-2</v>
      </c>
      <c r="L3" s="34">
        <v>604</v>
      </c>
      <c r="M3" s="35">
        <v>0.40298507462686567</v>
      </c>
      <c r="N3" s="35">
        <v>0.51266412248421245</v>
      </c>
      <c r="O3" s="35">
        <v>0.62459150326797386</v>
      </c>
      <c r="P3" s="33">
        <v>0.39415491786338958</v>
      </c>
    </row>
    <row r="4" spans="1:16" x14ac:dyDescent="0.25">
      <c r="A4" s="31" t="s">
        <v>52</v>
      </c>
      <c r="B4" s="31" t="s">
        <v>20</v>
      </c>
      <c r="C4" s="32">
        <v>2013</v>
      </c>
      <c r="D4" s="33">
        <v>159811</v>
      </c>
      <c r="E4" s="33">
        <v>0.60627240928346604</v>
      </c>
      <c r="F4" s="33">
        <v>0.52170376256953521</v>
      </c>
      <c r="G4" s="33">
        <v>8.4568646713930828E-2</v>
      </c>
      <c r="H4" s="33">
        <v>0.29956010537447358</v>
      </c>
      <c r="I4" s="33">
        <v>0.30671230390899251</v>
      </c>
      <c r="J4" s="33">
        <v>0.54274111293965999</v>
      </c>
      <c r="K4" s="33">
        <v>6.3531296343806123E-2</v>
      </c>
      <c r="L4" s="34">
        <v>699</v>
      </c>
      <c r="M4" s="35">
        <v>0.48529411764705882</v>
      </c>
      <c r="N4" s="35">
        <v>0.59259259259259256</v>
      </c>
      <c r="O4" s="35">
        <v>0.70152091254752846</v>
      </c>
      <c r="P4" s="33">
        <v>0.49824546036820699</v>
      </c>
    </row>
    <row r="5" spans="1:16" x14ac:dyDescent="0.25">
      <c r="A5" s="31" t="s">
        <v>52</v>
      </c>
      <c r="B5" s="31" t="s">
        <v>20</v>
      </c>
      <c r="C5" s="32">
        <v>2014</v>
      </c>
      <c r="D5" s="33">
        <v>170375</v>
      </c>
      <c r="E5" s="33">
        <v>0.60824064563462954</v>
      </c>
      <c r="F5" s="33">
        <v>0.52839911958914165</v>
      </c>
      <c r="G5" s="33">
        <v>7.9841526045487901E-2</v>
      </c>
      <c r="H5" s="33">
        <v>0.29208510638297874</v>
      </c>
      <c r="I5" s="33">
        <v>0.3161555392516508</v>
      </c>
      <c r="J5" s="33">
        <v>0.54408804108584008</v>
      </c>
      <c r="K5" s="33">
        <v>6.4152604548789433E-2</v>
      </c>
      <c r="L5" s="34">
        <v>742</v>
      </c>
      <c r="M5" s="35">
        <v>0.47907949790794979</v>
      </c>
      <c r="N5" s="35">
        <v>0.57576647097195033</v>
      </c>
      <c r="O5" s="35">
        <v>0.69230769230769229</v>
      </c>
      <c r="P5" s="33">
        <v>0.47867321272852831</v>
      </c>
    </row>
    <row r="6" spans="1:16" x14ac:dyDescent="0.25">
      <c r="A6" s="31" t="s">
        <v>52</v>
      </c>
      <c r="B6" s="31" t="s">
        <v>21</v>
      </c>
      <c r="C6" s="32">
        <v>2012</v>
      </c>
      <c r="D6" s="33">
        <v>113240</v>
      </c>
      <c r="E6" s="33">
        <v>0.65254327092900033</v>
      </c>
      <c r="F6" s="33">
        <v>0.54748322147651007</v>
      </c>
      <c r="G6" s="33">
        <v>0.10506004945249028</v>
      </c>
      <c r="H6" s="33">
        <v>0.30634051571882726</v>
      </c>
      <c r="I6" s="33">
        <v>0.34620275521017307</v>
      </c>
      <c r="J6" s="33">
        <v>0.56726421759095724</v>
      </c>
      <c r="K6" s="33">
        <v>8.5279053338043101E-2</v>
      </c>
      <c r="L6" s="34">
        <v>573</v>
      </c>
      <c r="M6" s="35">
        <v>0.55023183925811436</v>
      </c>
      <c r="N6" s="35">
        <v>0.64772727272727271</v>
      </c>
      <c r="O6" s="35">
        <v>0.74867724867724872</v>
      </c>
      <c r="P6" s="33">
        <v>0.44409656825575422</v>
      </c>
    </row>
    <row r="7" spans="1:16" x14ac:dyDescent="0.25">
      <c r="A7" s="31" t="s">
        <v>52</v>
      </c>
      <c r="B7" s="31" t="s">
        <v>21</v>
      </c>
      <c r="C7" s="32">
        <v>2013</v>
      </c>
      <c r="D7" s="33">
        <v>159811</v>
      </c>
      <c r="E7" s="33">
        <v>0.6577644842970759</v>
      </c>
      <c r="F7" s="33">
        <v>0.56663183385373972</v>
      </c>
      <c r="G7" s="33">
        <v>9.1132650443336197E-2</v>
      </c>
      <c r="H7" s="33">
        <v>0.33844353642740488</v>
      </c>
      <c r="I7" s="33">
        <v>0.31932094786967102</v>
      </c>
      <c r="J7" s="33">
        <v>0.58703093028640085</v>
      </c>
      <c r="K7" s="33">
        <v>7.0733554010675104E-2</v>
      </c>
      <c r="L7" s="34">
        <v>699</v>
      </c>
      <c r="M7" s="35">
        <v>0.54032258064516125</v>
      </c>
      <c r="N7" s="35">
        <v>0.64432989690721654</v>
      </c>
      <c r="O7" s="35">
        <v>0.75229357798165142</v>
      </c>
      <c r="P7" s="33">
        <v>0.49824546036820699</v>
      </c>
    </row>
    <row r="8" spans="1:16" x14ac:dyDescent="0.25">
      <c r="A8" s="31" t="s">
        <v>52</v>
      </c>
      <c r="B8" s="31" t="s">
        <v>22</v>
      </c>
      <c r="C8" s="32">
        <v>2013</v>
      </c>
      <c r="D8" s="33">
        <v>96889</v>
      </c>
      <c r="E8" s="33">
        <v>0.77858167593844507</v>
      </c>
      <c r="F8" s="33">
        <v>0.77265094633818698</v>
      </c>
      <c r="G8" s="33">
        <v>0.81516833148353685</v>
      </c>
      <c r="H8" s="33">
        <v>0.68767363649656388</v>
      </c>
      <c r="I8" s="33">
        <v>0.86736983842010773</v>
      </c>
      <c r="J8" s="33">
        <v>0.77334670724958499</v>
      </c>
      <c r="K8" s="33">
        <v>0.82330345710627406</v>
      </c>
      <c r="L8" s="34">
        <v>699</v>
      </c>
      <c r="M8" s="35">
        <v>0.67156862745098034</v>
      </c>
      <c r="N8" s="35">
        <v>0.76016528925619831</v>
      </c>
      <c r="O8" s="35">
        <v>0.8294117647058824</v>
      </c>
      <c r="P8" s="33">
        <v>0.49824546036820699</v>
      </c>
    </row>
    <row r="9" spans="1:16" s="23" customFormat="1" x14ac:dyDescent="0.25">
      <c r="A9" s="31" t="s">
        <v>52</v>
      </c>
      <c r="B9" s="31" t="s">
        <v>41</v>
      </c>
      <c r="C9" s="32">
        <v>2009</v>
      </c>
      <c r="D9" s="33">
        <v>74993</v>
      </c>
      <c r="E9" s="33">
        <v>0.22202072193404718</v>
      </c>
      <c r="F9" s="33">
        <v>0.17108263437920873</v>
      </c>
      <c r="G9" s="33">
        <v>5.0938087554838453E-2</v>
      </c>
      <c r="H9" s="33">
        <v>6.7272945474910986E-2</v>
      </c>
      <c r="I9" s="33">
        <v>0.15474777645913618</v>
      </c>
      <c r="J9" s="33">
        <v>0.19139119651167441</v>
      </c>
      <c r="K9" s="33">
        <v>3.0629525422372756E-2</v>
      </c>
      <c r="L9" s="34">
        <v>325</v>
      </c>
      <c r="M9" s="35">
        <v>0.13294797687861271</v>
      </c>
      <c r="N9" s="35">
        <v>0.19718309859154928</v>
      </c>
      <c r="O9" s="35">
        <v>0.27659574468085107</v>
      </c>
      <c r="P9" s="33">
        <v>0.33739354838709679</v>
      </c>
    </row>
    <row r="10" spans="1:16" s="19" customFormat="1" x14ac:dyDescent="0.25">
      <c r="A10" s="31" t="s">
        <v>53</v>
      </c>
      <c r="B10" s="31" t="s">
        <v>19</v>
      </c>
      <c r="C10" s="32">
        <v>2014</v>
      </c>
      <c r="D10" s="33">
        <v>23409</v>
      </c>
      <c r="E10" s="33">
        <v>0.59494211628006322</v>
      </c>
      <c r="F10" s="33">
        <v>0.50621555811867236</v>
      </c>
      <c r="G10" s="33">
        <v>8.8726558161390912E-2</v>
      </c>
      <c r="H10" s="33">
        <v>0.27087872185911399</v>
      </c>
      <c r="I10" s="33">
        <v>0.32406339442094922</v>
      </c>
      <c r="J10" s="33">
        <v>0.52907001580588664</v>
      </c>
      <c r="K10" s="33">
        <v>6.5872100474176604E-2</v>
      </c>
      <c r="L10" s="34">
        <v>89</v>
      </c>
      <c r="M10" s="35">
        <v>0.46376811594202899</v>
      </c>
      <c r="N10" s="35">
        <v>0.56799999999999995</v>
      </c>
      <c r="O10" s="35">
        <v>0.64963503649635035</v>
      </c>
      <c r="P10" s="33">
        <v>0.39563396259344369</v>
      </c>
    </row>
    <row r="11" spans="1:16" x14ac:dyDescent="0.25">
      <c r="A11" s="31" t="s">
        <v>53</v>
      </c>
      <c r="B11" s="31" t="s">
        <v>19</v>
      </c>
      <c r="C11" s="32">
        <v>2015</v>
      </c>
      <c r="D11" s="33">
        <v>20536</v>
      </c>
      <c r="E11" s="33">
        <v>0.55166536813400857</v>
      </c>
      <c r="F11" s="33">
        <v>0.45544409816906894</v>
      </c>
      <c r="G11" s="33">
        <v>9.6221269964939612E-2</v>
      </c>
      <c r="H11" s="33">
        <v>0.22579859758472925</v>
      </c>
      <c r="I11" s="33">
        <v>0.32586677054927932</v>
      </c>
      <c r="J11" s="33">
        <v>0.49074795481106348</v>
      </c>
      <c r="K11" s="33">
        <v>6.091741332294507E-2</v>
      </c>
      <c r="L11" s="34">
        <v>79</v>
      </c>
      <c r="M11" s="35">
        <v>0.40336134453781514</v>
      </c>
      <c r="N11" s="35">
        <v>0.49103139013452912</v>
      </c>
      <c r="O11" s="35">
        <v>0.62244897959183676</v>
      </c>
      <c r="P11" s="33">
        <v>0.33904418394950409</v>
      </c>
    </row>
    <row r="12" spans="1:16" x14ac:dyDescent="0.25">
      <c r="A12" s="31" t="s">
        <v>53</v>
      </c>
      <c r="B12" s="31" t="s">
        <v>20</v>
      </c>
      <c r="C12" s="32">
        <v>2013</v>
      </c>
      <c r="D12" s="33">
        <v>23144</v>
      </c>
      <c r="E12" s="33">
        <v>0.61182163843760806</v>
      </c>
      <c r="F12" s="33">
        <v>0.51866574490148631</v>
      </c>
      <c r="G12" s="33">
        <v>9.3155893536121678E-2</v>
      </c>
      <c r="H12" s="33">
        <v>0.29018320082958865</v>
      </c>
      <c r="I12" s="33">
        <v>0.32163843760801936</v>
      </c>
      <c r="J12" s="33">
        <v>0.54662115451088833</v>
      </c>
      <c r="K12" s="33">
        <v>6.5200483926719663E-2</v>
      </c>
      <c r="L12" s="34">
        <v>90</v>
      </c>
      <c r="M12" s="35">
        <v>0.51543209876543206</v>
      </c>
      <c r="N12" s="35">
        <v>0.58314376052231753</v>
      </c>
      <c r="O12" s="35">
        <v>0.66758241758241754</v>
      </c>
      <c r="P12" s="33">
        <v>0.43882906596474436</v>
      </c>
    </row>
    <row r="13" spans="1:16" x14ac:dyDescent="0.25">
      <c r="A13" s="31" t="s">
        <v>53</v>
      </c>
      <c r="B13" s="31" t="s">
        <v>20</v>
      </c>
      <c r="C13" s="32">
        <v>2014</v>
      </c>
      <c r="D13" s="33">
        <v>23409</v>
      </c>
      <c r="E13" s="33">
        <v>0.64261608782946733</v>
      </c>
      <c r="F13" s="33">
        <v>0.54833611004314575</v>
      </c>
      <c r="G13" s="33">
        <v>9.4279977786321495E-2</v>
      </c>
      <c r="H13" s="33">
        <v>0.30390020932120126</v>
      </c>
      <c r="I13" s="33">
        <v>0.33871587850826607</v>
      </c>
      <c r="J13" s="33">
        <v>0.5714041607928575</v>
      </c>
      <c r="K13" s="33">
        <v>7.1211927036609848E-2</v>
      </c>
      <c r="L13" s="34">
        <v>89</v>
      </c>
      <c r="M13" s="35">
        <v>0.51526717557251911</v>
      </c>
      <c r="N13" s="35">
        <v>0.61599999999999999</v>
      </c>
      <c r="O13" s="35">
        <v>0.70188679245283014</v>
      </c>
      <c r="P13" s="33">
        <v>0.39563396259344369</v>
      </c>
    </row>
    <row r="14" spans="1:16" x14ac:dyDescent="0.25">
      <c r="A14" s="31" t="s">
        <v>53</v>
      </c>
      <c r="B14" s="31" t="s">
        <v>21</v>
      </c>
      <c r="C14" s="32">
        <v>2012</v>
      </c>
      <c r="D14" s="33">
        <v>22412</v>
      </c>
      <c r="E14" s="33">
        <v>0.653667678029627</v>
      </c>
      <c r="F14" s="33">
        <v>0.54555595216848118</v>
      </c>
      <c r="G14" s="33">
        <v>0.10811172586114581</v>
      </c>
      <c r="H14" s="33">
        <v>0.32295199000535429</v>
      </c>
      <c r="I14" s="33">
        <v>0.3307156880242727</v>
      </c>
      <c r="J14" s="33">
        <v>0.57018561484918795</v>
      </c>
      <c r="K14" s="33">
        <v>8.3482063180439048E-2</v>
      </c>
      <c r="L14" s="34">
        <v>86</v>
      </c>
      <c r="M14" s="35">
        <v>0.56064690026954178</v>
      </c>
      <c r="N14" s="35">
        <v>0.62697850224427121</v>
      </c>
      <c r="O14" s="35">
        <v>0.72697368421052633</v>
      </c>
      <c r="P14" s="33">
        <v>0.4599278598419787</v>
      </c>
    </row>
    <row r="15" spans="1:16" x14ac:dyDescent="0.25">
      <c r="A15" s="31" t="s">
        <v>53</v>
      </c>
      <c r="B15" s="31" t="s">
        <v>21</v>
      </c>
      <c r="C15" s="32">
        <v>2013</v>
      </c>
      <c r="D15" s="33">
        <v>23144</v>
      </c>
      <c r="E15" s="33">
        <v>0.65922053231939159</v>
      </c>
      <c r="F15" s="33">
        <v>0.5598859315589354</v>
      </c>
      <c r="G15" s="33">
        <v>9.9334600760456276E-2</v>
      </c>
      <c r="H15" s="33">
        <v>0.32600241963359833</v>
      </c>
      <c r="I15" s="33">
        <v>0.33321811268579332</v>
      </c>
      <c r="J15" s="33">
        <v>0.58723643276875215</v>
      </c>
      <c r="K15" s="33">
        <v>7.1984099550639474E-2</v>
      </c>
      <c r="L15" s="34">
        <v>90</v>
      </c>
      <c r="M15" s="35">
        <v>0.54320987654320985</v>
      </c>
      <c r="N15" s="35">
        <v>0.63847891333271445</v>
      </c>
      <c r="O15" s="35">
        <v>0.71276595744680848</v>
      </c>
      <c r="P15" s="33">
        <v>0.43882906596474436</v>
      </c>
    </row>
    <row r="16" spans="1:16" x14ac:dyDescent="0.25">
      <c r="A16" s="31" t="s">
        <v>53</v>
      </c>
      <c r="B16" s="31" t="s">
        <v>22</v>
      </c>
      <c r="C16" s="32">
        <v>2013</v>
      </c>
      <c r="D16" s="33">
        <v>14160</v>
      </c>
      <c r="E16" s="33">
        <v>0.78693502824858752</v>
      </c>
      <c r="F16" s="33">
        <v>0.77582472509163614</v>
      </c>
      <c r="G16" s="33">
        <v>0.84879406307977734</v>
      </c>
      <c r="H16" s="33">
        <v>0.68954734961286479</v>
      </c>
      <c r="I16" s="33">
        <v>0.87479849543256316</v>
      </c>
      <c r="J16" s="33">
        <v>0.78262587937712436</v>
      </c>
      <c r="K16" s="33">
        <v>0.82306163021868783</v>
      </c>
      <c r="L16" s="34">
        <v>90</v>
      </c>
      <c r="M16" s="35">
        <v>0.71388066677052497</v>
      </c>
      <c r="N16" s="35">
        <v>0.75868013984004601</v>
      </c>
      <c r="O16" s="35">
        <v>0.81110715979137038</v>
      </c>
      <c r="P16" s="33">
        <v>0.43882906596474436</v>
      </c>
    </row>
    <row r="17" spans="1:16" s="23" customFormat="1" x14ac:dyDescent="0.25">
      <c r="A17" s="31" t="s">
        <v>53</v>
      </c>
      <c r="B17" s="31" t="s">
        <v>41</v>
      </c>
      <c r="C17" s="32">
        <v>2009</v>
      </c>
      <c r="D17" s="33">
        <v>9562</v>
      </c>
      <c r="E17" s="33">
        <v>0.28111273792093705</v>
      </c>
      <c r="F17" s="33">
        <v>0.20571010248901903</v>
      </c>
      <c r="G17" s="33">
        <v>7.5402635431918011E-2</v>
      </c>
      <c r="H17" s="33">
        <v>7.8330893118594438E-2</v>
      </c>
      <c r="I17" s="33">
        <v>0.2027818448023426</v>
      </c>
      <c r="J17" s="33">
        <v>0.23311022798577705</v>
      </c>
      <c r="K17" s="33">
        <v>4.8002509935160011E-2</v>
      </c>
      <c r="L17" s="34">
        <v>41</v>
      </c>
      <c r="M17" s="35">
        <v>0.14714714714714713</v>
      </c>
      <c r="N17" s="35">
        <v>0.2484472049689441</v>
      </c>
      <c r="O17" s="35">
        <v>0.33436532507739936</v>
      </c>
      <c r="P17" s="33">
        <v>0.42828470544508457</v>
      </c>
    </row>
    <row r="18" spans="1:16" x14ac:dyDescent="0.25">
      <c r="A18" s="31" t="s">
        <v>54</v>
      </c>
      <c r="B18" s="31" t="s">
        <v>19</v>
      </c>
      <c r="C18" s="32">
        <v>2014</v>
      </c>
      <c r="D18" s="33">
        <v>108637</v>
      </c>
      <c r="E18" s="33">
        <v>0.57439914577906237</v>
      </c>
      <c r="F18" s="33">
        <v>0.51418025166379777</v>
      </c>
      <c r="G18" s="33">
        <v>6.0218894115264598E-2</v>
      </c>
      <c r="H18" s="33">
        <v>0.24835000966521534</v>
      </c>
      <c r="I18" s="33">
        <v>0.326049136113847</v>
      </c>
      <c r="J18" s="33">
        <v>0.522952585214982</v>
      </c>
      <c r="K18" s="33">
        <v>5.1446560564080375E-2</v>
      </c>
      <c r="L18" s="34">
        <v>301</v>
      </c>
      <c r="M18" s="35">
        <v>0.49726775956284153</v>
      </c>
      <c r="N18" s="35">
        <v>0.55813953488372092</v>
      </c>
      <c r="O18" s="35">
        <v>0.63291139240506333</v>
      </c>
      <c r="P18" s="33">
        <v>0.40799098466853811</v>
      </c>
    </row>
    <row r="19" spans="1:16" s="19" customFormat="1" x14ac:dyDescent="0.25">
      <c r="A19" s="31" t="s">
        <v>54</v>
      </c>
      <c r="B19" s="31" t="s">
        <v>19</v>
      </c>
      <c r="C19" s="32">
        <v>2015</v>
      </c>
      <c r="D19" s="33">
        <v>84471</v>
      </c>
      <c r="E19" s="33">
        <v>0.55929253826757108</v>
      </c>
      <c r="F19" s="33">
        <v>0.50033739389849774</v>
      </c>
      <c r="G19" s="33">
        <v>5.8955144369073412E-2</v>
      </c>
      <c r="H19" s="33">
        <v>0.27420061322820849</v>
      </c>
      <c r="I19" s="33">
        <v>0.28509192503936265</v>
      </c>
      <c r="J19" s="33">
        <v>0.50797315054870906</v>
      </c>
      <c r="K19" s="33">
        <v>5.1319387718862096E-2</v>
      </c>
      <c r="L19" s="34">
        <v>274</v>
      </c>
      <c r="M19" s="35">
        <v>0.46122448979591835</v>
      </c>
      <c r="N19" s="35">
        <v>0.55187190260719676</v>
      </c>
      <c r="O19" s="35">
        <v>0.62116991643454034</v>
      </c>
      <c r="P19" s="33">
        <v>0.36821150939321962</v>
      </c>
    </row>
    <row r="20" spans="1:16" x14ac:dyDescent="0.25">
      <c r="A20" s="31" t="s">
        <v>54</v>
      </c>
      <c r="B20" s="31" t="s">
        <v>20</v>
      </c>
      <c r="C20" s="32">
        <v>2013</v>
      </c>
      <c r="D20" s="33">
        <v>95859</v>
      </c>
      <c r="E20" s="33">
        <v>0.61824137535338364</v>
      </c>
      <c r="F20" s="33">
        <v>0.54765854014750837</v>
      </c>
      <c r="G20" s="33">
        <v>7.0582835205875299E-2</v>
      </c>
      <c r="H20" s="33">
        <v>0.33548232299523256</v>
      </c>
      <c r="I20" s="33">
        <v>0.28275905235815102</v>
      </c>
      <c r="J20" s="33">
        <v>0.5617417248250034</v>
      </c>
      <c r="K20" s="33">
        <v>5.6499650528380227E-2</v>
      </c>
      <c r="L20" s="34">
        <v>297</v>
      </c>
      <c r="M20" s="35">
        <v>0.55483870967741933</v>
      </c>
      <c r="N20" s="35">
        <v>0.60691823899371067</v>
      </c>
      <c r="O20" s="35">
        <v>0.68784530386740328</v>
      </c>
      <c r="P20" s="33">
        <v>0.43011641276228801</v>
      </c>
    </row>
    <row r="21" spans="1:16" x14ac:dyDescent="0.25">
      <c r="A21" s="31" t="s">
        <v>54</v>
      </c>
      <c r="B21" s="31" t="s">
        <v>20</v>
      </c>
      <c r="C21" s="32">
        <v>2014</v>
      </c>
      <c r="D21" s="33">
        <v>108637</v>
      </c>
      <c r="E21" s="33">
        <v>0.64113515653046382</v>
      </c>
      <c r="F21" s="33">
        <v>0.5743070961090605</v>
      </c>
      <c r="G21" s="33">
        <v>6.6828060421403393E-2</v>
      </c>
      <c r="H21" s="33">
        <v>0.28991964063808834</v>
      </c>
      <c r="I21" s="33">
        <v>0.35121551589237554</v>
      </c>
      <c r="J21" s="33">
        <v>0.58335557867025045</v>
      </c>
      <c r="K21" s="33">
        <v>5.7779577860213371E-2</v>
      </c>
      <c r="L21" s="34">
        <v>301</v>
      </c>
      <c r="M21" s="35">
        <v>0.56382978723404253</v>
      </c>
      <c r="N21" s="35">
        <v>0.62474226804123711</v>
      </c>
      <c r="O21" s="35">
        <v>0.69871794871794868</v>
      </c>
      <c r="P21" s="33">
        <v>0.40799098466853811</v>
      </c>
    </row>
    <row r="22" spans="1:16" x14ac:dyDescent="0.25">
      <c r="A22" s="31" t="s">
        <v>54</v>
      </c>
      <c r="B22" s="31" t="s">
        <v>21</v>
      </c>
      <c r="C22" s="32">
        <v>2012</v>
      </c>
      <c r="D22" s="33">
        <v>67925</v>
      </c>
      <c r="E22" s="33">
        <v>0.67709974236290027</v>
      </c>
      <c r="F22" s="33">
        <v>0.59224144276775859</v>
      </c>
      <c r="G22" s="33">
        <v>8.4858299595141698E-2</v>
      </c>
      <c r="H22" s="33">
        <v>0.28696356275303642</v>
      </c>
      <c r="I22" s="33">
        <v>0.3901361796098638</v>
      </c>
      <c r="J22" s="33">
        <v>0.60447552447552444</v>
      </c>
      <c r="K22" s="33">
        <v>7.2624217887375789E-2</v>
      </c>
      <c r="L22" s="34">
        <v>189</v>
      </c>
      <c r="M22" s="35">
        <v>0.60205831903945106</v>
      </c>
      <c r="N22" s="35">
        <v>0.66455696202531644</v>
      </c>
      <c r="O22" s="35">
        <v>0.72380952380952379</v>
      </c>
      <c r="P22" s="33">
        <v>0.42551838637889011</v>
      </c>
    </row>
    <row r="23" spans="1:16" x14ac:dyDescent="0.25">
      <c r="A23" s="31" t="s">
        <v>54</v>
      </c>
      <c r="B23" s="31" t="s">
        <v>21</v>
      </c>
      <c r="C23" s="32">
        <v>2013</v>
      </c>
      <c r="D23" s="33">
        <v>95859</v>
      </c>
      <c r="E23" s="33">
        <v>0.6745010901428139</v>
      </c>
      <c r="F23" s="33">
        <v>0.59838930095244058</v>
      </c>
      <c r="G23" s="33">
        <v>7.6111789190373355E-2</v>
      </c>
      <c r="H23" s="33">
        <v>0.38020425833776694</v>
      </c>
      <c r="I23" s="33">
        <v>0.29429683180504701</v>
      </c>
      <c r="J23" s="33">
        <v>0.61140842278763596</v>
      </c>
      <c r="K23" s="33">
        <v>6.309266735517792E-2</v>
      </c>
      <c r="L23" s="34">
        <v>297</v>
      </c>
      <c r="M23" s="35">
        <v>0.61083743842364535</v>
      </c>
      <c r="N23" s="35">
        <v>0.66726296958855102</v>
      </c>
      <c r="O23" s="35">
        <v>0.74114441416893728</v>
      </c>
      <c r="P23" s="33">
        <v>0.43011641276228801</v>
      </c>
    </row>
    <row r="24" spans="1:16" x14ac:dyDescent="0.25">
      <c r="A24" s="31" t="s">
        <v>54</v>
      </c>
      <c r="B24" s="31" t="s">
        <v>22</v>
      </c>
      <c r="C24" s="32">
        <v>2013</v>
      </c>
      <c r="D24" s="33">
        <v>59264</v>
      </c>
      <c r="E24" s="33">
        <v>0.81506479481641469</v>
      </c>
      <c r="F24" s="33">
        <v>0.81184045106480252</v>
      </c>
      <c r="G24" s="33">
        <v>0.84008276677505178</v>
      </c>
      <c r="H24" s="33">
        <v>0.74377312727385803</v>
      </c>
      <c r="I24" s="33">
        <v>0.89964951116030256</v>
      </c>
      <c r="J24" s="33">
        <v>0.81295498440053482</v>
      </c>
      <c r="K24" s="33">
        <v>0.83604135893648446</v>
      </c>
      <c r="L24" s="34">
        <v>297</v>
      </c>
      <c r="M24" s="35">
        <v>0.75462962962962965</v>
      </c>
      <c r="N24" s="35">
        <v>0.80649897854954034</v>
      </c>
      <c r="O24" s="35">
        <v>0.8571428571428571</v>
      </c>
      <c r="P24" s="33">
        <v>0.43011641276228801</v>
      </c>
    </row>
    <row r="25" spans="1:16" s="23" customFormat="1" x14ac:dyDescent="0.25">
      <c r="A25" s="31" t="s">
        <v>54</v>
      </c>
      <c r="B25" s="31" t="s">
        <v>41</v>
      </c>
      <c r="C25" s="32">
        <v>2009</v>
      </c>
      <c r="D25" s="33">
        <v>33999</v>
      </c>
      <c r="E25" s="33">
        <v>0.25097796994029237</v>
      </c>
      <c r="F25" s="33">
        <v>0.20268243183623047</v>
      </c>
      <c r="G25" s="33">
        <v>4.8295538104061883E-2</v>
      </c>
      <c r="H25" s="33">
        <v>7.3384511309156158E-2</v>
      </c>
      <c r="I25" s="33">
        <v>0.17759345863113621</v>
      </c>
      <c r="J25" s="33">
        <v>0.2206241360040001</v>
      </c>
      <c r="K25" s="33">
        <v>3.0353833936292245E-2</v>
      </c>
      <c r="L25" s="34">
        <v>95</v>
      </c>
      <c r="M25" s="35">
        <v>0.1912087912087912</v>
      </c>
      <c r="N25" s="35">
        <v>0.22028985507246376</v>
      </c>
      <c r="O25" s="35">
        <v>0.29090909090909089</v>
      </c>
      <c r="P25" s="33">
        <v>0.33717373999748629</v>
      </c>
    </row>
    <row r="26" spans="1:16" x14ac:dyDescent="0.25">
      <c r="A26" s="31" t="s">
        <v>55</v>
      </c>
      <c r="B26" s="31" t="s">
        <v>19</v>
      </c>
      <c r="C26" s="32">
        <v>2014</v>
      </c>
      <c r="D26" s="33">
        <v>17917</v>
      </c>
      <c r="E26" s="33">
        <v>0.52759948652118105</v>
      </c>
      <c r="F26" s="33">
        <v>0.44985209577496232</v>
      </c>
      <c r="G26" s="33">
        <v>7.774739074621867E-2</v>
      </c>
      <c r="H26" s="33">
        <v>0.23804208293799184</v>
      </c>
      <c r="I26" s="33">
        <v>0.28955740358318915</v>
      </c>
      <c r="J26" s="33">
        <v>0.46620527990176924</v>
      </c>
      <c r="K26" s="33">
        <v>6.139420661941173E-2</v>
      </c>
      <c r="L26" s="34">
        <v>73</v>
      </c>
      <c r="M26" s="35">
        <v>0.42857142857142855</v>
      </c>
      <c r="N26" s="35">
        <v>0.49802371541501977</v>
      </c>
      <c r="O26" s="35">
        <v>0.58575197889182062</v>
      </c>
      <c r="P26" s="33">
        <v>0.28198536392982865</v>
      </c>
    </row>
    <row r="27" spans="1:16" x14ac:dyDescent="0.25">
      <c r="A27" s="31" t="s">
        <v>55</v>
      </c>
      <c r="B27" s="31" t="s">
        <v>19</v>
      </c>
      <c r="C27" s="32">
        <v>2015</v>
      </c>
      <c r="D27" s="33">
        <v>15739</v>
      </c>
      <c r="E27" s="33">
        <v>0.54927250778321368</v>
      </c>
      <c r="F27" s="33">
        <v>0.46457843573289281</v>
      </c>
      <c r="G27" s="33">
        <v>8.4694072050320854E-2</v>
      </c>
      <c r="H27" s="33">
        <v>0.22834995870131519</v>
      </c>
      <c r="I27" s="33">
        <v>0.32092254908189849</v>
      </c>
      <c r="J27" s="33">
        <v>0.48459241374928519</v>
      </c>
      <c r="K27" s="33">
        <v>6.4680094033928465E-2</v>
      </c>
      <c r="L27" s="34">
        <v>79</v>
      </c>
      <c r="M27" s="35">
        <v>0.42803030303030304</v>
      </c>
      <c r="N27" s="35">
        <v>0.52523364485981305</v>
      </c>
      <c r="O27" s="35">
        <v>0.6071428571428571</v>
      </c>
      <c r="P27" s="33">
        <v>0.26974481821767138</v>
      </c>
    </row>
    <row r="28" spans="1:16" s="19" customFormat="1" x14ac:dyDescent="0.25">
      <c r="A28" s="31" t="s">
        <v>55</v>
      </c>
      <c r="B28" s="31" t="s">
        <v>20</v>
      </c>
      <c r="C28" s="32">
        <v>2013</v>
      </c>
      <c r="D28" s="33">
        <v>20137</v>
      </c>
      <c r="E28" s="33">
        <v>0.56011322441277256</v>
      </c>
      <c r="F28" s="33">
        <v>0.48095545513234345</v>
      </c>
      <c r="G28" s="33">
        <v>7.9157769280429058E-2</v>
      </c>
      <c r="H28" s="33">
        <v>0.23071957093906739</v>
      </c>
      <c r="I28" s="33">
        <v>0.32939365347370514</v>
      </c>
      <c r="J28" s="33">
        <v>0.49550578537021406</v>
      </c>
      <c r="K28" s="33">
        <v>6.4607439042558473E-2</v>
      </c>
      <c r="L28" s="34">
        <v>76</v>
      </c>
      <c r="M28" s="35">
        <v>0.46766865290487336</v>
      </c>
      <c r="N28" s="35">
        <v>0.53966718860335883</v>
      </c>
      <c r="O28" s="35">
        <v>0.62710779553279772</v>
      </c>
      <c r="P28" s="33">
        <v>0.31607706173952232</v>
      </c>
    </row>
    <row r="29" spans="1:16" x14ac:dyDescent="0.25">
      <c r="A29" s="31" t="s">
        <v>55</v>
      </c>
      <c r="B29" s="31" t="s">
        <v>20</v>
      </c>
      <c r="C29" s="32">
        <v>2014</v>
      </c>
      <c r="D29" s="33">
        <v>17917</v>
      </c>
      <c r="E29" s="33">
        <v>0.57587765809008207</v>
      </c>
      <c r="F29" s="33">
        <v>0.49165596919127086</v>
      </c>
      <c r="G29" s="33">
        <v>8.4221688898811181E-2</v>
      </c>
      <c r="H29" s="33">
        <v>0.26773455377574373</v>
      </c>
      <c r="I29" s="33">
        <v>0.30814310431433833</v>
      </c>
      <c r="J29" s="33">
        <v>0.50767427582742641</v>
      </c>
      <c r="K29" s="33">
        <v>6.8203382262655585E-2</v>
      </c>
      <c r="L29" s="34">
        <v>73</v>
      </c>
      <c r="M29" s="35">
        <v>0.47884187082405344</v>
      </c>
      <c r="N29" s="35">
        <v>0.5532994923857868</v>
      </c>
      <c r="O29" s="35">
        <v>0.63636363636363635</v>
      </c>
      <c r="P29" s="33">
        <v>0.28198536392982865</v>
      </c>
    </row>
    <row r="30" spans="1:16" x14ac:dyDescent="0.25">
      <c r="A30" s="31" t="s">
        <v>55</v>
      </c>
      <c r="B30" s="31" t="s">
        <v>21</v>
      </c>
      <c r="C30" s="32">
        <v>2012</v>
      </c>
      <c r="D30" s="33">
        <v>11876</v>
      </c>
      <c r="E30" s="33">
        <v>0.58470865611316947</v>
      </c>
      <c r="F30" s="33">
        <v>0.50311552711350627</v>
      </c>
      <c r="G30" s="33">
        <v>8.1593128999663186E-2</v>
      </c>
      <c r="H30" s="33">
        <v>0.27905018524755809</v>
      </c>
      <c r="I30" s="33">
        <v>0.30565847086561132</v>
      </c>
      <c r="J30" s="33">
        <v>0.51793533176153583</v>
      </c>
      <c r="K30" s="33">
        <v>6.6773324351633551E-2</v>
      </c>
      <c r="L30" s="34">
        <v>50</v>
      </c>
      <c r="M30" s="35">
        <v>0.5</v>
      </c>
      <c r="N30" s="35">
        <v>0.5875268586162441</v>
      </c>
      <c r="O30" s="35">
        <v>0.65048543689320393</v>
      </c>
      <c r="P30" s="33">
        <v>0.28797779201366647</v>
      </c>
    </row>
    <row r="31" spans="1:16" x14ac:dyDescent="0.25">
      <c r="A31" s="31" t="s">
        <v>55</v>
      </c>
      <c r="B31" s="31" t="s">
        <v>21</v>
      </c>
      <c r="C31" s="32">
        <v>2013</v>
      </c>
      <c r="D31" s="33">
        <v>20137</v>
      </c>
      <c r="E31" s="33">
        <v>0.60907781695386598</v>
      </c>
      <c r="F31" s="33">
        <v>0.52450712618562845</v>
      </c>
      <c r="G31" s="33">
        <v>8.4570690768237575E-2</v>
      </c>
      <c r="H31" s="33">
        <v>0.26409097680885929</v>
      </c>
      <c r="I31" s="33">
        <v>0.34498684014500669</v>
      </c>
      <c r="J31" s="33">
        <v>0.53632616576451309</v>
      </c>
      <c r="K31" s="33">
        <v>7.2751651189352937E-2</v>
      </c>
      <c r="L31" s="34">
        <v>76</v>
      </c>
      <c r="M31" s="35">
        <v>0.51271923799056651</v>
      </c>
      <c r="N31" s="35">
        <v>0.58961384360320523</v>
      </c>
      <c r="O31" s="35">
        <v>0.66735822959889346</v>
      </c>
      <c r="P31" s="33">
        <v>0.31607706173952232</v>
      </c>
    </row>
    <row r="32" spans="1:16" x14ac:dyDescent="0.25">
      <c r="A32" s="31" t="s">
        <v>55</v>
      </c>
      <c r="B32" s="31" t="s">
        <v>22</v>
      </c>
      <c r="C32" s="32">
        <v>2013</v>
      </c>
      <c r="D32" s="33">
        <v>11279</v>
      </c>
      <c r="E32" s="33">
        <v>0.76575937583119069</v>
      </c>
      <c r="F32" s="33">
        <v>0.7584925141972122</v>
      </c>
      <c r="G32" s="33">
        <v>0.80991217063989962</v>
      </c>
      <c r="H32" s="33">
        <v>0.68230736117089974</v>
      </c>
      <c r="I32" s="33">
        <v>0.82421227197346603</v>
      </c>
      <c r="J32" s="33">
        <v>0.76167568651032269</v>
      </c>
      <c r="K32" s="33">
        <v>0.79707916986933125</v>
      </c>
      <c r="L32" s="34">
        <v>76</v>
      </c>
      <c r="M32" s="35">
        <v>0.68533094812164586</v>
      </c>
      <c r="N32" s="35">
        <v>0.74983177570093451</v>
      </c>
      <c r="O32" s="35">
        <v>0.81009122410013434</v>
      </c>
      <c r="P32" s="33">
        <v>0.31607706173952232</v>
      </c>
    </row>
    <row r="33" spans="1:16" s="23" customFormat="1" x14ac:dyDescent="0.25">
      <c r="A33" s="31" t="s">
        <v>55</v>
      </c>
      <c r="B33" s="31" t="s">
        <v>41</v>
      </c>
      <c r="C33" s="32">
        <v>2009</v>
      </c>
      <c r="D33" s="33">
        <v>3834</v>
      </c>
      <c r="E33" s="33">
        <v>0.29655712050078248</v>
      </c>
      <c r="F33" s="33">
        <v>0.24047991653625456</v>
      </c>
      <c r="G33" s="33">
        <v>5.6077203964527908E-2</v>
      </c>
      <c r="H33" s="33">
        <v>8.3463745435576428E-2</v>
      </c>
      <c r="I33" s="33">
        <v>0.21309337506520606</v>
      </c>
      <c r="J33" s="33">
        <v>0.26317162232655189</v>
      </c>
      <c r="K33" s="33">
        <v>3.3385498174230567E-2</v>
      </c>
      <c r="L33" s="34">
        <v>21</v>
      </c>
      <c r="M33" s="35">
        <v>0.2210796915167095</v>
      </c>
      <c r="N33" s="35">
        <v>0.29032258064516131</v>
      </c>
      <c r="O33" s="35">
        <v>0.34415584415584416</v>
      </c>
      <c r="P33" s="33">
        <v>0.2244969175293707</v>
      </c>
    </row>
    <row r="34" spans="1:16" x14ac:dyDescent="0.25">
      <c r="A34" s="31" t="s">
        <v>48</v>
      </c>
      <c r="B34" s="31" t="s">
        <v>19</v>
      </c>
      <c r="C34" s="32">
        <v>2014</v>
      </c>
      <c r="D34" s="33">
        <v>24399</v>
      </c>
      <c r="E34" s="33">
        <v>0.54678470429115944</v>
      </c>
      <c r="F34" s="33">
        <v>0.50215172752981685</v>
      </c>
      <c r="G34" s="33">
        <v>4.4632976761342681E-2</v>
      </c>
      <c r="H34" s="33">
        <v>0.24673142341899257</v>
      </c>
      <c r="I34" s="33">
        <v>0.30005328087216687</v>
      </c>
      <c r="J34" s="33">
        <v>0.49772531661133651</v>
      </c>
      <c r="K34" s="33">
        <v>4.9059387679822944E-2</v>
      </c>
      <c r="L34" s="34">
        <v>155</v>
      </c>
      <c r="M34" s="35">
        <v>0.4621212121212121</v>
      </c>
      <c r="N34" s="35">
        <v>0.54545454545454541</v>
      </c>
      <c r="O34" s="35">
        <v>0.62068965517241381</v>
      </c>
      <c r="P34" s="33">
        <v>0.17904661497604527</v>
      </c>
    </row>
    <row r="35" spans="1:16" x14ac:dyDescent="0.25">
      <c r="A35" s="31" t="s">
        <v>48</v>
      </c>
      <c r="B35" s="31" t="s">
        <v>19</v>
      </c>
      <c r="C35" s="32">
        <v>2015</v>
      </c>
      <c r="D35" s="33">
        <v>22219</v>
      </c>
      <c r="E35" s="33">
        <v>0.53188712363292678</v>
      </c>
      <c r="F35" s="33">
        <v>0.48544038885638419</v>
      </c>
      <c r="G35" s="33">
        <v>4.6446734776542598E-2</v>
      </c>
      <c r="H35" s="33">
        <v>0.24218011611683693</v>
      </c>
      <c r="I35" s="33">
        <v>0.28970700751608985</v>
      </c>
      <c r="J35" s="33">
        <v>0.48539538233043794</v>
      </c>
      <c r="K35" s="33">
        <v>4.6491741302488863E-2</v>
      </c>
      <c r="L35" s="34">
        <v>143</v>
      </c>
      <c r="M35" s="35">
        <v>0.45161290322580644</v>
      </c>
      <c r="N35" s="35">
        <v>0.53333333333333333</v>
      </c>
      <c r="O35" s="35">
        <v>0.6</v>
      </c>
      <c r="P35" s="33">
        <v>0.16313239827579304</v>
      </c>
    </row>
    <row r="36" spans="1:16" x14ac:dyDescent="0.25">
      <c r="A36" s="31" t="s">
        <v>48</v>
      </c>
      <c r="B36" s="31" t="s">
        <v>20</v>
      </c>
      <c r="C36" s="32">
        <v>2013</v>
      </c>
      <c r="D36" s="33">
        <v>21765</v>
      </c>
      <c r="E36" s="33">
        <v>0.60698368940960257</v>
      </c>
      <c r="F36" s="33">
        <v>0.55194118998391917</v>
      </c>
      <c r="G36" s="33">
        <v>5.5042499425683435E-2</v>
      </c>
      <c r="H36" s="33">
        <v>0.29611762003216174</v>
      </c>
      <c r="I36" s="33">
        <v>0.31086606937744082</v>
      </c>
      <c r="J36" s="33">
        <v>0.55350333103606708</v>
      </c>
      <c r="K36" s="33">
        <v>5.3480358373535493E-2</v>
      </c>
      <c r="L36" s="34">
        <v>145</v>
      </c>
      <c r="M36" s="35">
        <v>0.53614457831325302</v>
      </c>
      <c r="N36" s="35">
        <v>0.6071428571428571</v>
      </c>
      <c r="O36" s="35">
        <v>0.67441860465116277</v>
      </c>
      <c r="P36" s="33">
        <v>0.1641805488352803</v>
      </c>
    </row>
    <row r="37" spans="1:16" s="19" customFormat="1" x14ac:dyDescent="0.25">
      <c r="A37" s="31" t="s">
        <v>48</v>
      </c>
      <c r="B37" s="31" t="s">
        <v>20</v>
      </c>
      <c r="C37" s="32">
        <v>2014</v>
      </c>
      <c r="D37" s="33">
        <v>24399</v>
      </c>
      <c r="E37" s="33">
        <v>0.60563957539243407</v>
      </c>
      <c r="F37" s="33">
        <v>0.5544899381122177</v>
      </c>
      <c r="G37" s="33">
        <v>5.1149637280216403E-2</v>
      </c>
      <c r="H37" s="33">
        <v>0.28521660723800157</v>
      </c>
      <c r="I37" s="33">
        <v>0.32042296815443255</v>
      </c>
      <c r="J37" s="33">
        <v>0.54936677732693961</v>
      </c>
      <c r="K37" s="33">
        <v>5.6272798065494491E-2</v>
      </c>
      <c r="L37" s="34">
        <v>155</v>
      </c>
      <c r="M37" s="35">
        <v>0.52800000000000002</v>
      </c>
      <c r="N37" s="35">
        <v>0.60606060606060608</v>
      </c>
      <c r="O37" s="35">
        <v>0.66666666666666663</v>
      </c>
      <c r="P37" s="33">
        <v>0.17904661497604527</v>
      </c>
    </row>
    <row r="38" spans="1:16" x14ac:dyDescent="0.25">
      <c r="A38" s="31" t="s">
        <v>48</v>
      </c>
      <c r="B38" s="31" t="s">
        <v>21</v>
      </c>
      <c r="C38" s="32">
        <v>2012</v>
      </c>
      <c r="D38" s="33">
        <v>25828</v>
      </c>
      <c r="E38" s="33">
        <v>0.64910175003871762</v>
      </c>
      <c r="F38" s="33">
        <v>0.58215889732073722</v>
      </c>
      <c r="G38" s="33">
        <v>6.6942852717980492E-2</v>
      </c>
      <c r="H38" s="33">
        <v>0.3230215270249342</v>
      </c>
      <c r="I38" s="33">
        <v>0.32608022301378348</v>
      </c>
      <c r="J38" s="33">
        <v>0.57948737803933714</v>
      </c>
      <c r="K38" s="33">
        <v>6.9614371999380517E-2</v>
      </c>
      <c r="L38" s="34">
        <v>159</v>
      </c>
      <c r="M38" s="35">
        <v>0.57317073170731703</v>
      </c>
      <c r="N38" s="35">
        <v>0.64634146341463417</v>
      </c>
      <c r="O38" s="35">
        <v>0.70833333333333337</v>
      </c>
      <c r="P38" s="33">
        <v>0.19016024367633427</v>
      </c>
    </row>
    <row r="39" spans="1:16" x14ac:dyDescent="0.25">
      <c r="A39" s="31" t="s">
        <v>48</v>
      </c>
      <c r="B39" s="31" t="s">
        <v>21</v>
      </c>
      <c r="C39" s="32">
        <v>2013</v>
      </c>
      <c r="D39" s="33">
        <v>21765</v>
      </c>
      <c r="E39" s="33">
        <v>0.65655869515276821</v>
      </c>
      <c r="F39" s="33">
        <v>0.59581897541925111</v>
      </c>
      <c r="G39" s="33">
        <v>6.0739719733517113E-2</v>
      </c>
      <c r="H39" s="33">
        <v>0.33397656788421776</v>
      </c>
      <c r="I39" s="33">
        <v>0.3225821272685504</v>
      </c>
      <c r="J39" s="33">
        <v>0.59558924879393527</v>
      </c>
      <c r="K39" s="33">
        <v>6.0969446358832988E-2</v>
      </c>
      <c r="L39" s="34">
        <v>145</v>
      </c>
      <c r="M39" s="35">
        <v>0.58273381294964033</v>
      </c>
      <c r="N39" s="35">
        <v>0.65853658536585369</v>
      </c>
      <c r="O39" s="35">
        <v>0.72131147540983609</v>
      </c>
      <c r="P39" s="33">
        <v>0.1641805488352803</v>
      </c>
    </row>
    <row r="40" spans="1:16" x14ac:dyDescent="0.25">
      <c r="A40" s="31" t="s">
        <v>48</v>
      </c>
      <c r="B40" s="31" t="s">
        <v>22</v>
      </c>
      <c r="C40" s="32">
        <v>2013</v>
      </c>
      <c r="D40" s="33">
        <v>13211</v>
      </c>
      <c r="E40" s="33">
        <v>0.77821512376050261</v>
      </c>
      <c r="F40" s="33">
        <v>0.77624240406226586</v>
      </c>
      <c r="G40" s="33">
        <v>0.79799666110183642</v>
      </c>
      <c r="H40" s="33">
        <v>0.69511249030256017</v>
      </c>
      <c r="I40" s="33">
        <v>0.85737511084835949</v>
      </c>
      <c r="J40" s="33">
        <v>0.77977919814061591</v>
      </c>
      <c r="K40" s="33">
        <v>0.76202749140893467</v>
      </c>
      <c r="L40" s="34">
        <v>145</v>
      </c>
      <c r="M40" s="35">
        <v>0.70359037127702972</v>
      </c>
      <c r="N40" s="35">
        <v>0.76912225705329151</v>
      </c>
      <c r="O40" s="35">
        <v>0.81970350404312664</v>
      </c>
      <c r="P40" s="33">
        <v>0.1641805488352803</v>
      </c>
    </row>
    <row r="41" spans="1:16" s="23" customFormat="1" x14ac:dyDescent="0.25">
      <c r="A41" s="31" t="s">
        <v>48</v>
      </c>
      <c r="B41" s="31" t="s">
        <v>41</v>
      </c>
      <c r="C41" s="32">
        <v>2009</v>
      </c>
      <c r="D41" s="33">
        <v>8247</v>
      </c>
      <c r="E41" s="33"/>
      <c r="F41" s="33"/>
      <c r="G41" s="33"/>
      <c r="H41" s="33"/>
      <c r="I41" s="33"/>
      <c r="J41" s="33"/>
      <c r="K41" s="33"/>
      <c r="L41" s="34">
        <v>39</v>
      </c>
      <c r="M41" s="35"/>
      <c r="N41" s="35"/>
      <c r="O41" s="35"/>
      <c r="P41" s="33">
        <v>8.9708069643325852E-2</v>
      </c>
    </row>
    <row r="42" spans="1:16" x14ac:dyDescent="0.25">
      <c r="A42" s="31" t="s">
        <v>49</v>
      </c>
      <c r="B42" s="31" t="s">
        <v>19</v>
      </c>
      <c r="C42" s="32">
        <v>2014</v>
      </c>
      <c r="D42" s="33">
        <v>22418</v>
      </c>
      <c r="E42" s="33">
        <v>0.50004460701222231</v>
      </c>
      <c r="F42" s="33">
        <v>0.43701489874208227</v>
      </c>
      <c r="G42" s="33">
        <v>6.3029708270140067E-2</v>
      </c>
      <c r="H42" s="33">
        <v>0.21032206262824515</v>
      </c>
      <c r="I42" s="33">
        <v>0.28972254438397715</v>
      </c>
      <c r="J42" s="33">
        <v>0.44031581764653405</v>
      </c>
      <c r="K42" s="33">
        <v>5.972878936568829E-2</v>
      </c>
      <c r="L42" s="34">
        <v>322</v>
      </c>
      <c r="M42" s="35">
        <v>0.40740740740740738</v>
      </c>
      <c r="N42" s="35">
        <v>0.5</v>
      </c>
      <c r="O42" s="35">
        <v>0.6</v>
      </c>
      <c r="P42" s="33">
        <v>0.11417828102727302</v>
      </c>
    </row>
    <row r="43" spans="1:16" x14ac:dyDescent="0.25">
      <c r="A43" s="31" t="s">
        <v>49</v>
      </c>
      <c r="B43" s="31" t="s">
        <v>19</v>
      </c>
      <c r="C43" s="32">
        <v>2015</v>
      </c>
      <c r="D43" s="33">
        <v>21203</v>
      </c>
      <c r="E43" s="33">
        <v>0.49351506862236477</v>
      </c>
      <c r="F43" s="33">
        <v>0.42597745602037446</v>
      </c>
      <c r="G43" s="33">
        <v>6.7537612601990288E-2</v>
      </c>
      <c r="H43" s="33">
        <v>0.20501815780785737</v>
      </c>
      <c r="I43" s="33">
        <v>0.2884969108145074</v>
      </c>
      <c r="J43" s="33">
        <v>0.43456114700749893</v>
      </c>
      <c r="K43" s="33">
        <v>5.8953921614865824E-2</v>
      </c>
      <c r="L43" s="34">
        <v>297</v>
      </c>
      <c r="M43" s="35">
        <v>0.41025641025641024</v>
      </c>
      <c r="N43" s="35">
        <v>0.5</v>
      </c>
      <c r="O43" s="35">
        <v>0.61538461538461542</v>
      </c>
      <c r="P43" s="33">
        <v>0.10887900701360573</v>
      </c>
    </row>
    <row r="44" spans="1:16" x14ac:dyDescent="0.25">
      <c r="A44" s="31" t="s">
        <v>49</v>
      </c>
      <c r="B44" s="31" t="s">
        <v>20</v>
      </c>
      <c r="C44" s="32">
        <v>2013</v>
      </c>
      <c r="D44" s="33">
        <v>23401</v>
      </c>
      <c r="E44" s="33">
        <v>0.53694286568950045</v>
      </c>
      <c r="F44" s="33">
        <v>0.46066407418486388</v>
      </c>
      <c r="G44" s="33">
        <v>7.6278791504636553E-2</v>
      </c>
      <c r="H44" s="33">
        <v>0.23469082517841117</v>
      </c>
      <c r="I44" s="33">
        <v>0.30225204051108928</v>
      </c>
      <c r="J44" s="33">
        <v>0.46280073501132429</v>
      </c>
      <c r="K44" s="33">
        <v>7.4142130678176141E-2</v>
      </c>
      <c r="L44" s="34">
        <v>328</v>
      </c>
      <c r="M44" s="35">
        <v>0.4450109649122807</v>
      </c>
      <c r="N44" s="35">
        <v>0.54545454545454541</v>
      </c>
      <c r="O44" s="35">
        <v>0.6545092838196287</v>
      </c>
      <c r="P44" s="33">
        <v>0.11585924729049145</v>
      </c>
    </row>
    <row r="45" spans="1:16" x14ac:dyDescent="0.25">
      <c r="A45" s="31" t="s">
        <v>49</v>
      </c>
      <c r="B45" s="31" t="s">
        <v>20</v>
      </c>
      <c r="C45" s="32">
        <v>2014</v>
      </c>
      <c r="D45" s="33">
        <v>22418</v>
      </c>
      <c r="E45" s="33">
        <v>0.54157373539120346</v>
      </c>
      <c r="F45" s="33">
        <v>0.473904897849942</v>
      </c>
      <c r="G45" s="33">
        <v>6.766883754126149E-2</v>
      </c>
      <c r="H45" s="33">
        <v>0.2379784102060844</v>
      </c>
      <c r="I45" s="33">
        <v>0.30359532518511911</v>
      </c>
      <c r="J45" s="33">
        <v>0.47502007315550004</v>
      </c>
      <c r="K45" s="33">
        <v>6.6553662235703456E-2</v>
      </c>
      <c r="L45" s="34">
        <v>322</v>
      </c>
      <c r="M45" s="35">
        <v>0.44444444444444442</v>
      </c>
      <c r="N45" s="35">
        <v>0.54006410256410253</v>
      </c>
      <c r="O45" s="35">
        <v>0.64516129032258063</v>
      </c>
      <c r="P45" s="33">
        <v>0.11417828102727302</v>
      </c>
    </row>
    <row r="46" spans="1:16" s="19" customFormat="1" x14ac:dyDescent="0.25">
      <c r="A46" s="31" t="s">
        <v>49</v>
      </c>
      <c r="B46" s="31" t="s">
        <v>21</v>
      </c>
      <c r="C46" s="32">
        <v>2012</v>
      </c>
      <c r="D46" s="33">
        <v>22525</v>
      </c>
      <c r="E46" s="33">
        <v>0.59152053274139849</v>
      </c>
      <c r="F46" s="33">
        <v>0.51125416204217533</v>
      </c>
      <c r="G46" s="33">
        <v>8.0266370699223086E-2</v>
      </c>
      <c r="H46" s="33">
        <v>0.26827968923418422</v>
      </c>
      <c r="I46" s="33">
        <v>0.32324084350721421</v>
      </c>
      <c r="J46" s="33">
        <v>0.51462819089900114</v>
      </c>
      <c r="K46" s="33">
        <v>7.6892341842397335E-2</v>
      </c>
      <c r="L46" s="34">
        <v>317</v>
      </c>
      <c r="M46" s="35">
        <v>0.5</v>
      </c>
      <c r="N46" s="35">
        <v>0.59469696969696972</v>
      </c>
      <c r="O46" s="35">
        <v>0.70833333333333337</v>
      </c>
      <c r="P46" s="33">
        <v>0.11834848266720943</v>
      </c>
    </row>
    <row r="47" spans="1:16" x14ac:dyDescent="0.25">
      <c r="A47" s="31" t="s">
        <v>49</v>
      </c>
      <c r="B47" s="31" t="s">
        <v>21</v>
      </c>
      <c r="C47" s="32">
        <v>2013</v>
      </c>
      <c r="D47" s="33">
        <v>23401</v>
      </c>
      <c r="E47" s="33">
        <v>0.57894961753771201</v>
      </c>
      <c r="F47" s="33">
        <v>0.49792743899833342</v>
      </c>
      <c r="G47" s="33">
        <v>8.1022178539378653E-2</v>
      </c>
      <c r="H47" s="33">
        <v>0.26473227639844449</v>
      </c>
      <c r="I47" s="33">
        <v>0.31421734113926753</v>
      </c>
      <c r="J47" s="33">
        <v>0.49715824110080764</v>
      </c>
      <c r="K47" s="33">
        <v>8.1791376436904401E-2</v>
      </c>
      <c r="L47" s="34">
        <v>328</v>
      </c>
      <c r="M47" s="35">
        <v>0.49484316852737908</v>
      </c>
      <c r="N47" s="35">
        <v>0.57823426573426573</v>
      </c>
      <c r="O47" s="35">
        <v>0.68834459459459452</v>
      </c>
      <c r="P47" s="33">
        <v>0.11585924729049145</v>
      </c>
    </row>
    <row r="48" spans="1:16" x14ac:dyDescent="0.25">
      <c r="A48" s="31" t="s">
        <v>49</v>
      </c>
      <c r="B48" s="31" t="s">
        <v>22</v>
      </c>
      <c r="C48" s="32">
        <v>2013</v>
      </c>
      <c r="D48" s="33">
        <v>12565</v>
      </c>
      <c r="E48" s="33">
        <v>0.75001989653800238</v>
      </c>
      <c r="F48" s="33">
        <v>0.73311688311688317</v>
      </c>
      <c r="G48" s="33">
        <v>0.85210084033613442</v>
      </c>
      <c r="H48" s="33">
        <v>0.63292061179898029</v>
      </c>
      <c r="I48" s="33">
        <v>0.84094443658984874</v>
      </c>
      <c r="J48" s="33">
        <v>0.74219759926131113</v>
      </c>
      <c r="K48" s="33">
        <v>0.79884726224783864</v>
      </c>
      <c r="L48" s="34">
        <v>328</v>
      </c>
      <c r="M48" s="35">
        <v>0.66666666666666663</v>
      </c>
      <c r="N48" s="35">
        <v>0.75</v>
      </c>
      <c r="O48" s="35">
        <v>0.83333333333333337</v>
      </c>
      <c r="P48" s="33">
        <v>0.11585924729049145</v>
      </c>
    </row>
    <row r="49" spans="1:16" s="23" customFormat="1" x14ac:dyDescent="0.25">
      <c r="A49" s="31" t="s">
        <v>49</v>
      </c>
      <c r="B49" s="31" t="s">
        <v>41</v>
      </c>
      <c r="C49" s="32">
        <v>2009</v>
      </c>
      <c r="D49" s="33">
        <v>4765</v>
      </c>
      <c r="E49" s="33"/>
      <c r="F49" s="33"/>
      <c r="G49" s="33"/>
      <c r="H49" s="33"/>
      <c r="I49" s="33"/>
      <c r="J49" s="33"/>
      <c r="K49" s="33"/>
      <c r="L49" s="34">
        <v>102</v>
      </c>
      <c r="M49" s="35"/>
      <c r="N49" s="35"/>
      <c r="O49" s="35"/>
      <c r="P49" s="33">
        <v>5.5884426440473124E-2</v>
      </c>
    </row>
    <row r="50" spans="1:16" x14ac:dyDescent="0.25">
      <c r="A50" s="31" t="s">
        <v>56</v>
      </c>
      <c r="B50" s="31" t="s">
        <v>19</v>
      </c>
      <c r="C50" s="32">
        <v>2014</v>
      </c>
      <c r="D50" s="33">
        <v>40523</v>
      </c>
      <c r="E50" s="33">
        <v>0.67958936900032085</v>
      </c>
      <c r="F50" s="33">
        <v>0.55585716753448655</v>
      </c>
      <c r="G50" s="33">
        <v>0.12373220146583422</v>
      </c>
      <c r="H50" s="33">
        <v>0.22949929669570368</v>
      </c>
      <c r="I50" s="33">
        <v>0.45009007230461712</v>
      </c>
      <c r="J50" s="33">
        <v>0.55561039409717938</v>
      </c>
      <c r="K50" s="33">
        <v>0.12397897490314143</v>
      </c>
      <c r="L50" s="34">
        <v>134</v>
      </c>
      <c r="M50" s="35">
        <v>0.6004273504273504</v>
      </c>
      <c r="N50" s="35">
        <v>0.6897943925233645</v>
      </c>
      <c r="O50" s="35">
        <v>0.76204819277108438</v>
      </c>
      <c r="P50" s="33">
        <v>0.4840175096203676</v>
      </c>
    </row>
    <row r="51" spans="1:16" x14ac:dyDescent="0.25">
      <c r="A51" s="31" t="s">
        <v>56</v>
      </c>
      <c r="B51" s="31" t="s">
        <v>19</v>
      </c>
      <c r="C51" s="32">
        <v>2015</v>
      </c>
      <c r="D51" s="33">
        <v>35654</v>
      </c>
      <c r="E51" s="33">
        <v>0.67285578055758122</v>
      </c>
      <c r="F51" s="33">
        <v>0.55458013126156958</v>
      </c>
      <c r="G51" s="33">
        <v>0.11827564929601167</v>
      </c>
      <c r="H51" s="33">
        <v>0.23158691871879733</v>
      </c>
      <c r="I51" s="33">
        <v>0.44126886183878389</v>
      </c>
      <c r="J51" s="33">
        <v>0.54975598810792614</v>
      </c>
      <c r="K51" s="33">
        <v>0.12309979244965502</v>
      </c>
      <c r="L51" s="34">
        <v>117</v>
      </c>
      <c r="M51" s="35">
        <v>0.58259325044404975</v>
      </c>
      <c r="N51" s="35">
        <v>0.70040485829959509</v>
      </c>
      <c r="O51" s="35">
        <v>0.75398633257403191</v>
      </c>
      <c r="P51" s="33">
        <v>0.43274563637766972</v>
      </c>
    </row>
    <row r="52" spans="1:16" x14ac:dyDescent="0.25">
      <c r="A52" s="31" t="s">
        <v>56</v>
      </c>
      <c r="B52" s="31" t="s">
        <v>20</v>
      </c>
      <c r="C52" s="32">
        <v>2013</v>
      </c>
      <c r="D52" s="33">
        <v>48811</v>
      </c>
      <c r="E52" s="33">
        <v>0.69297904160947332</v>
      </c>
      <c r="F52" s="33">
        <v>0.56937985290200976</v>
      </c>
      <c r="G52" s="33">
        <v>0.12359918870746348</v>
      </c>
      <c r="H52" s="33">
        <v>0.26682510089938744</v>
      </c>
      <c r="I52" s="33">
        <v>0.42615394071008583</v>
      </c>
      <c r="J52" s="33">
        <v>0.56530290303415209</v>
      </c>
      <c r="K52" s="33">
        <v>0.12767613857532115</v>
      </c>
      <c r="L52" s="34">
        <v>162</v>
      </c>
      <c r="M52" s="35">
        <v>0.56102783725910066</v>
      </c>
      <c r="N52" s="35">
        <v>0.70761080371912621</v>
      </c>
      <c r="O52" s="35">
        <v>0.78917378917378922</v>
      </c>
      <c r="P52" s="33">
        <v>0.42846326670013413</v>
      </c>
    </row>
    <row r="53" spans="1:16" x14ac:dyDescent="0.25">
      <c r="A53" s="31" t="s">
        <v>56</v>
      </c>
      <c r="B53" s="31" t="s">
        <v>20</v>
      </c>
      <c r="C53" s="32">
        <v>2014</v>
      </c>
      <c r="D53" s="33">
        <v>40523</v>
      </c>
      <c r="E53" s="33">
        <v>0.72928953927399254</v>
      </c>
      <c r="F53" s="33">
        <v>0.59842558546998004</v>
      </c>
      <c r="G53" s="33">
        <v>0.13086395380401253</v>
      </c>
      <c r="H53" s="33">
        <v>0.25918614120376082</v>
      </c>
      <c r="I53" s="33">
        <v>0.47010339807023171</v>
      </c>
      <c r="J53" s="33">
        <v>0.59899316437578654</v>
      </c>
      <c r="K53" s="33">
        <v>0.13029637489820595</v>
      </c>
      <c r="L53" s="34">
        <v>134</v>
      </c>
      <c r="M53" s="35">
        <v>0.66239316239316237</v>
      </c>
      <c r="N53" s="35">
        <v>0.74179166666666663</v>
      </c>
      <c r="O53" s="35">
        <v>0.81161137440758291</v>
      </c>
      <c r="P53" s="33">
        <v>0.4840175096203676</v>
      </c>
    </row>
    <row r="54" spans="1:16" x14ac:dyDescent="0.25">
      <c r="A54" s="31" t="s">
        <v>56</v>
      </c>
      <c r="B54" s="31" t="s">
        <v>21</v>
      </c>
      <c r="C54" s="32">
        <v>2012</v>
      </c>
      <c r="D54" s="33">
        <v>79869</v>
      </c>
      <c r="E54" s="33">
        <v>0.73529153989658069</v>
      </c>
      <c r="F54" s="33">
        <v>0.64395447545355522</v>
      </c>
      <c r="G54" s="33">
        <v>9.1337064443025459E-2</v>
      </c>
      <c r="H54" s="33">
        <v>0.37296072318421414</v>
      </c>
      <c r="I54" s="33">
        <v>0.3623308167123665</v>
      </c>
      <c r="J54" s="33">
        <v>0.64486847212310161</v>
      </c>
      <c r="K54" s="33">
        <v>9.0423067773479068E-2</v>
      </c>
      <c r="L54" s="34">
        <v>240</v>
      </c>
      <c r="M54" s="35">
        <v>0.65396131142877456</v>
      </c>
      <c r="N54" s="35">
        <v>0.7443127438710152</v>
      </c>
      <c r="O54" s="35">
        <v>0.80833456771836265</v>
      </c>
      <c r="P54" s="33">
        <v>0.46672003180981081</v>
      </c>
    </row>
    <row r="55" spans="1:16" s="19" customFormat="1" x14ac:dyDescent="0.25">
      <c r="A55" s="31" t="s">
        <v>56</v>
      </c>
      <c r="B55" s="31" t="s">
        <v>21</v>
      </c>
      <c r="C55" s="32">
        <v>2013</v>
      </c>
      <c r="D55" s="33">
        <v>48811</v>
      </c>
      <c r="E55" s="33">
        <v>0.74284485054598348</v>
      </c>
      <c r="F55" s="33">
        <v>0.61195222388396053</v>
      </c>
      <c r="G55" s="33">
        <v>0.13089262666202289</v>
      </c>
      <c r="H55" s="33">
        <v>0.30214500829731006</v>
      </c>
      <c r="I55" s="33">
        <v>0.44069984224867348</v>
      </c>
      <c r="J55" s="33">
        <v>0.6060519145274631</v>
      </c>
      <c r="K55" s="33">
        <v>0.13679293601852041</v>
      </c>
      <c r="L55" s="34">
        <v>162</v>
      </c>
      <c r="M55" s="35">
        <v>0.63764044943820219</v>
      </c>
      <c r="N55" s="35">
        <v>0.75134242641780324</v>
      </c>
      <c r="O55" s="35">
        <v>0.82374100719424459</v>
      </c>
      <c r="P55" s="33">
        <v>0.42846326670013413</v>
      </c>
    </row>
    <row r="56" spans="1:16" x14ac:dyDescent="0.25">
      <c r="A56" s="31" t="s">
        <v>56</v>
      </c>
      <c r="B56" s="31" t="s">
        <v>22</v>
      </c>
      <c r="C56" s="32">
        <v>2013</v>
      </c>
      <c r="D56" s="33">
        <v>33825</v>
      </c>
      <c r="E56" s="33">
        <v>0.85838876570583889</v>
      </c>
      <c r="F56" s="33">
        <v>0.84797783534830162</v>
      </c>
      <c r="G56" s="33">
        <v>0.90634841703961544</v>
      </c>
      <c r="H56" s="33">
        <v>0.74861793611793614</v>
      </c>
      <c r="I56" s="33">
        <v>0.92711888851497526</v>
      </c>
      <c r="J56" s="33">
        <v>0.84666400898778671</v>
      </c>
      <c r="K56" s="33">
        <v>0.9103016688061617</v>
      </c>
      <c r="L56" s="34">
        <v>162</v>
      </c>
      <c r="M56" s="35">
        <v>0.77419354838709675</v>
      </c>
      <c r="N56" s="35">
        <v>0.84457070707070714</v>
      </c>
      <c r="O56" s="35">
        <v>0.89830508474576276</v>
      </c>
      <c r="P56" s="33">
        <v>0.42846326670013413</v>
      </c>
    </row>
    <row r="57" spans="1:16" s="23" customFormat="1" x14ac:dyDescent="0.25">
      <c r="A57" s="31" t="s">
        <v>56</v>
      </c>
      <c r="B57" s="31" t="s">
        <v>41</v>
      </c>
      <c r="C57" s="32">
        <v>2009</v>
      </c>
      <c r="D57" s="33">
        <v>55631</v>
      </c>
      <c r="E57" s="33">
        <v>0.31166076468156245</v>
      </c>
      <c r="F57" s="33">
        <v>0.24356923298161098</v>
      </c>
      <c r="G57" s="33">
        <v>6.8091531699951469E-2</v>
      </c>
      <c r="H57" s="33">
        <v>6.543114450576118E-2</v>
      </c>
      <c r="I57" s="33">
        <v>0.24622962017580127</v>
      </c>
      <c r="J57" s="33">
        <v>0.2550376588592691</v>
      </c>
      <c r="K57" s="33">
        <v>5.6623105822293324E-2</v>
      </c>
      <c r="L57" s="34">
        <v>209</v>
      </c>
      <c r="M57" s="35">
        <v>0.17040358744394618</v>
      </c>
      <c r="N57" s="35">
        <v>0.27192982456140352</v>
      </c>
      <c r="O57" s="35">
        <v>0.37569060773480661</v>
      </c>
      <c r="P57" s="33">
        <v>0.34976561318614852</v>
      </c>
    </row>
    <row r="58" spans="1:16" x14ac:dyDescent="0.25">
      <c r="A58" s="31" t="s">
        <v>57</v>
      </c>
      <c r="B58" s="31" t="s">
        <v>19</v>
      </c>
      <c r="C58" s="32">
        <v>2014</v>
      </c>
      <c r="D58" s="33">
        <v>125328</v>
      </c>
      <c r="E58" s="33">
        <v>0.7196636027064981</v>
      </c>
      <c r="F58" s="33">
        <v>0.59409708923783988</v>
      </c>
      <c r="G58" s="33">
        <v>0.12556651346865824</v>
      </c>
      <c r="H58" s="33">
        <v>0.20577205412996297</v>
      </c>
      <c r="I58" s="33">
        <v>0.51389154857653518</v>
      </c>
      <c r="J58" s="33">
        <v>0.5587977147963743</v>
      </c>
      <c r="K58" s="33">
        <v>0.16086588791012382</v>
      </c>
      <c r="L58" s="34">
        <v>336</v>
      </c>
      <c r="M58" s="35">
        <v>0.60197449025651606</v>
      </c>
      <c r="N58" s="35">
        <v>0.71904497260309652</v>
      </c>
      <c r="O58" s="35">
        <v>0.80854197349042711</v>
      </c>
      <c r="P58" s="33">
        <v>0.49557946082487697</v>
      </c>
    </row>
    <row r="59" spans="1:16" x14ac:dyDescent="0.25">
      <c r="A59" s="31" t="s">
        <v>57</v>
      </c>
      <c r="B59" s="31" t="s">
        <v>19</v>
      </c>
      <c r="C59" s="32">
        <v>2015</v>
      </c>
      <c r="D59" s="33">
        <v>105397</v>
      </c>
      <c r="E59" s="33">
        <v>0.71630122299496191</v>
      </c>
      <c r="F59" s="33">
        <v>0.59324269191722723</v>
      </c>
      <c r="G59" s="33">
        <v>0.12305853107773466</v>
      </c>
      <c r="H59" s="33">
        <v>0.20347827737032365</v>
      </c>
      <c r="I59" s="33">
        <v>0.51282294562463826</v>
      </c>
      <c r="J59" s="33">
        <v>0.56203687011964287</v>
      </c>
      <c r="K59" s="33">
        <v>0.15426435287531903</v>
      </c>
      <c r="L59" s="34">
        <v>280</v>
      </c>
      <c r="M59" s="35">
        <v>0.60744094887304434</v>
      </c>
      <c r="N59" s="35">
        <v>0.71536493071624974</v>
      </c>
      <c r="O59" s="35">
        <v>0.79882121807465623</v>
      </c>
      <c r="P59" s="33">
        <v>0.41475400316478667</v>
      </c>
    </row>
    <row r="60" spans="1:16" x14ac:dyDescent="0.25">
      <c r="A60" s="31" t="s">
        <v>57</v>
      </c>
      <c r="B60" s="31" t="s">
        <v>20</v>
      </c>
      <c r="C60" s="32">
        <v>2013</v>
      </c>
      <c r="D60" s="33">
        <v>127582</v>
      </c>
      <c r="E60" s="33">
        <v>0.75810067250866109</v>
      </c>
      <c r="F60" s="33">
        <v>0.62531548337539777</v>
      </c>
      <c r="G60" s="33">
        <v>0.13278518913326331</v>
      </c>
      <c r="H60" s="33">
        <v>0.23569155523506452</v>
      </c>
      <c r="I60" s="33">
        <v>0.52240911727359662</v>
      </c>
      <c r="J60" s="33">
        <v>0.59411202207207914</v>
      </c>
      <c r="K60" s="33">
        <v>0.16398865043658195</v>
      </c>
      <c r="L60" s="34">
        <v>336</v>
      </c>
      <c r="M60" s="35">
        <v>0.66668579148041707</v>
      </c>
      <c r="N60" s="35">
        <v>0.75364878749067565</v>
      </c>
      <c r="O60" s="35">
        <v>0.83330275190209391</v>
      </c>
      <c r="P60" s="33">
        <v>0.4774905565129598</v>
      </c>
    </row>
    <row r="61" spans="1:16" x14ac:dyDescent="0.25">
      <c r="A61" s="31" t="s">
        <v>57</v>
      </c>
      <c r="B61" s="31" t="s">
        <v>20</v>
      </c>
      <c r="C61" s="32">
        <v>2014</v>
      </c>
      <c r="D61" s="33">
        <v>125328</v>
      </c>
      <c r="E61" s="33">
        <v>0.75842589046342401</v>
      </c>
      <c r="F61" s="33">
        <v>0.62763309076981999</v>
      </c>
      <c r="G61" s="33">
        <v>0.13079279969360399</v>
      </c>
      <c r="H61" s="33">
        <v>0.22717987999489339</v>
      </c>
      <c r="I61" s="33">
        <v>0.53124601046853059</v>
      </c>
      <c r="J61" s="33">
        <v>0.59174326567087965</v>
      </c>
      <c r="K61" s="33">
        <v>0.16668262479254436</v>
      </c>
      <c r="L61" s="34">
        <v>336</v>
      </c>
      <c r="M61" s="35">
        <v>0.65628266890836007</v>
      </c>
      <c r="N61" s="35">
        <v>0.75795662582734824</v>
      </c>
      <c r="O61" s="35">
        <v>0.84019699812382742</v>
      </c>
      <c r="P61" s="33">
        <v>0.49557946082487697</v>
      </c>
    </row>
    <row r="62" spans="1:16" x14ac:dyDescent="0.25">
      <c r="A62" s="31" t="s">
        <v>57</v>
      </c>
      <c r="B62" s="31" t="s">
        <v>21</v>
      </c>
      <c r="C62" s="32">
        <v>2012</v>
      </c>
      <c r="D62" s="33">
        <v>123653</v>
      </c>
      <c r="E62" s="33">
        <v>0.80503505778266604</v>
      </c>
      <c r="F62" s="33">
        <v>0.66207047139980424</v>
      </c>
      <c r="G62" s="33">
        <v>0.14296458638286172</v>
      </c>
      <c r="H62" s="33">
        <v>0.28011451400289522</v>
      </c>
      <c r="I62" s="33">
        <v>0.52492054377977082</v>
      </c>
      <c r="J62" s="33">
        <v>0.64083362312277103</v>
      </c>
      <c r="K62" s="33">
        <v>0.16420143465989503</v>
      </c>
      <c r="L62" s="34">
        <v>321</v>
      </c>
      <c r="M62" s="35">
        <v>0.72614107883817425</v>
      </c>
      <c r="N62" s="35">
        <v>0.8105939004815409</v>
      </c>
      <c r="O62" s="35">
        <v>0.87673130193905813</v>
      </c>
      <c r="P62" s="33">
        <v>0.49633473913518689</v>
      </c>
    </row>
    <row r="63" spans="1:16" x14ac:dyDescent="0.25">
      <c r="A63" s="31" t="s">
        <v>57</v>
      </c>
      <c r="B63" s="31" t="s">
        <v>21</v>
      </c>
      <c r="C63" s="32">
        <v>2013</v>
      </c>
      <c r="D63" s="33">
        <v>127582</v>
      </c>
      <c r="E63" s="33">
        <v>0.79610760138577541</v>
      </c>
      <c r="F63" s="33">
        <v>0.65861955448260723</v>
      </c>
      <c r="G63" s="33">
        <v>0.13748804690316815</v>
      </c>
      <c r="H63" s="33">
        <v>0.25985640607609223</v>
      </c>
      <c r="I63" s="33">
        <v>0.53625119530968324</v>
      </c>
      <c r="J63" s="33">
        <v>0.6243749118214168</v>
      </c>
      <c r="K63" s="33">
        <v>0.17173268956435861</v>
      </c>
      <c r="L63" s="34">
        <v>336</v>
      </c>
      <c r="M63" s="35">
        <v>0.71363570556968825</v>
      </c>
      <c r="N63" s="35">
        <v>0.79118217054263562</v>
      </c>
      <c r="O63" s="35">
        <v>0.86743635565588162</v>
      </c>
      <c r="P63" s="33">
        <v>0.4774905565129598</v>
      </c>
    </row>
    <row r="64" spans="1:16" s="19" customFormat="1" x14ac:dyDescent="0.25">
      <c r="A64" s="31" t="s">
        <v>57</v>
      </c>
      <c r="B64" s="31" t="s">
        <v>22</v>
      </c>
      <c r="C64" s="32">
        <v>2013</v>
      </c>
      <c r="D64" s="33">
        <v>96720</v>
      </c>
      <c r="E64" s="33">
        <v>0.8904673283705542</v>
      </c>
      <c r="F64" s="33">
        <v>0.8818611414031261</v>
      </c>
      <c r="G64" s="33">
        <v>0.93099580898412138</v>
      </c>
      <c r="H64" s="33">
        <v>0.77921516461589624</v>
      </c>
      <c r="I64" s="33">
        <v>0.94066016504126027</v>
      </c>
      <c r="J64" s="33">
        <v>0.87969339560410564</v>
      </c>
      <c r="K64" s="33">
        <v>0.9295000477965778</v>
      </c>
      <c r="L64" s="34">
        <v>336</v>
      </c>
      <c r="M64" s="35">
        <v>0.83333333333333337</v>
      </c>
      <c r="N64" s="35">
        <v>0.88484848484848488</v>
      </c>
      <c r="O64" s="35">
        <v>0.92488262910798125</v>
      </c>
      <c r="P64" s="33">
        <v>0.4774905565129598</v>
      </c>
    </row>
    <row r="65" spans="1:16" s="23" customFormat="1" x14ac:dyDescent="0.25">
      <c r="A65" s="31" t="s">
        <v>57</v>
      </c>
      <c r="B65" s="31" t="s">
        <v>41</v>
      </c>
      <c r="C65" s="32">
        <v>2009</v>
      </c>
      <c r="D65" s="33">
        <v>129287</v>
      </c>
      <c r="E65" s="33">
        <v>0.47180304284266789</v>
      </c>
      <c r="F65" s="33">
        <v>0.36052348650676402</v>
      </c>
      <c r="G65" s="33">
        <v>0.11127955633590385</v>
      </c>
      <c r="H65" s="33">
        <v>7.9737328579052802E-2</v>
      </c>
      <c r="I65" s="33">
        <v>0.39206571426361508</v>
      </c>
      <c r="J65" s="33">
        <v>0.36121961218065235</v>
      </c>
      <c r="K65" s="33">
        <v>0.11058343066201552</v>
      </c>
      <c r="L65" s="34">
        <v>353</v>
      </c>
      <c r="M65" s="35">
        <v>0.35686274509803922</v>
      </c>
      <c r="N65" s="35">
        <v>0.45308310991957107</v>
      </c>
      <c r="O65" s="35">
        <v>0.55474452554744524</v>
      </c>
      <c r="P65" s="33">
        <v>0.40306309116950523</v>
      </c>
    </row>
    <row r="66" spans="1:16" x14ac:dyDescent="0.25">
      <c r="A66" s="31" t="s">
        <v>58</v>
      </c>
      <c r="B66" s="31" t="s">
        <v>19</v>
      </c>
      <c r="C66" s="32">
        <v>2014</v>
      </c>
      <c r="D66" s="33">
        <v>51756</v>
      </c>
      <c r="E66" s="33">
        <v>0.66032923718989101</v>
      </c>
      <c r="F66" s="33">
        <v>0.55562640080377157</v>
      </c>
      <c r="G66" s="33">
        <v>0.10470283638611948</v>
      </c>
      <c r="H66" s="33">
        <v>0.26228843032691862</v>
      </c>
      <c r="I66" s="33">
        <v>0.39804080686297239</v>
      </c>
      <c r="J66" s="33">
        <v>0.54886389983770001</v>
      </c>
      <c r="K66" s="33">
        <v>0.11146533735219105</v>
      </c>
      <c r="L66" s="34">
        <v>129</v>
      </c>
      <c r="M66" s="35">
        <v>0.55737704918032782</v>
      </c>
      <c r="N66" s="35">
        <v>0.66024096385542164</v>
      </c>
      <c r="O66" s="35">
        <v>0.74647887323943662</v>
      </c>
      <c r="P66" s="33">
        <v>0.42512250507947891</v>
      </c>
    </row>
    <row r="67" spans="1:16" x14ac:dyDescent="0.25">
      <c r="A67" s="31" t="s">
        <v>58</v>
      </c>
      <c r="B67" s="31" t="s">
        <v>19</v>
      </c>
      <c r="C67" s="32">
        <v>2015</v>
      </c>
      <c r="D67" s="33">
        <v>43803</v>
      </c>
      <c r="E67" s="33">
        <v>0.65064036709814399</v>
      </c>
      <c r="F67" s="33">
        <v>0.55112663516197524</v>
      </c>
      <c r="G67" s="33">
        <v>9.9513731936168762E-2</v>
      </c>
      <c r="H67" s="33">
        <v>0.2644796018537543</v>
      </c>
      <c r="I67" s="33">
        <v>0.38616076524438964</v>
      </c>
      <c r="J67" s="33">
        <v>0.54416364175969678</v>
      </c>
      <c r="K67" s="33">
        <v>0.10647672533844714</v>
      </c>
      <c r="L67" s="34">
        <v>110</v>
      </c>
      <c r="M67" s="35">
        <v>0.56862745098039214</v>
      </c>
      <c r="N67" s="35">
        <v>0.66077341590396288</v>
      </c>
      <c r="O67" s="35">
        <v>0.72463768115942029</v>
      </c>
      <c r="P67" s="33">
        <v>0.35484642046133619</v>
      </c>
    </row>
    <row r="68" spans="1:16" x14ac:dyDescent="0.25">
      <c r="A68" s="31" t="s">
        <v>58</v>
      </c>
      <c r="B68" s="31" t="s">
        <v>20</v>
      </c>
      <c r="C68" s="32">
        <v>2013</v>
      </c>
      <c r="D68" s="33">
        <v>49632</v>
      </c>
      <c r="E68" s="33">
        <v>0.71560686653771766</v>
      </c>
      <c r="F68" s="33">
        <v>0.59820277240490005</v>
      </c>
      <c r="G68" s="33">
        <v>0.11740409413281754</v>
      </c>
      <c r="H68" s="33">
        <v>0.32380319148936171</v>
      </c>
      <c r="I68" s="33">
        <v>0.39180367504835589</v>
      </c>
      <c r="J68" s="33">
        <v>0.59931092843326883</v>
      </c>
      <c r="K68" s="33">
        <v>0.11629593810444874</v>
      </c>
      <c r="L68" s="34">
        <v>127</v>
      </c>
      <c r="M68" s="35">
        <v>0.6377816291161178</v>
      </c>
      <c r="N68" s="35">
        <v>0.72513089005235598</v>
      </c>
      <c r="O68" s="35">
        <v>0.77876106194690264</v>
      </c>
      <c r="P68" s="33">
        <v>0.39063053363743255</v>
      </c>
    </row>
    <row r="69" spans="1:16" x14ac:dyDescent="0.25">
      <c r="A69" s="31" t="s">
        <v>58</v>
      </c>
      <c r="B69" s="31" t="s">
        <v>20</v>
      </c>
      <c r="C69" s="32">
        <v>2014</v>
      </c>
      <c r="D69" s="33">
        <v>51756</v>
      </c>
      <c r="E69" s="33">
        <v>0.7161874951696422</v>
      </c>
      <c r="F69" s="33">
        <v>0.60563026509003792</v>
      </c>
      <c r="G69" s="33">
        <v>0.1105572300796043</v>
      </c>
      <c r="H69" s="33">
        <v>0.30039029291289898</v>
      </c>
      <c r="I69" s="33">
        <v>0.41579720225674316</v>
      </c>
      <c r="J69" s="33">
        <v>0.59819151402735915</v>
      </c>
      <c r="K69" s="33">
        <v>0.11799598114228302</v>
      </c>
      <c r="L69" s="34">
        <v>129</v>
      </c>
      <c r="M69" s="35">
        <v>0.62634408602150538</v>
      </c>
      <c r="N69" s="35">
        <v>0.71626984126984128</v>
      </c>
      <c r="O69" s="35">
        <v>0.79858657243816256</v>
      </c>
      <c r="P69" s="33">
        <v>0.42512250507947891</v>
      </c>
    </row>
    <row r="70" spans="1:16" x14ac:dyDescent="0.25">
      <c r="A70" s="31" t="s">
        <v>58</v>
      </c>
      <c r="B70" s="31" t="s">
        <v>21</v>
      </c>
      <c r="C70" s="32">
        <v>2012</v>
      </c>
      <c r="D70" s="33">
        <v>73720</v>
      </c>
      <c r="E70" s="33">
        <v>0.74792457948996205</v>
      </c>
      <c r="F70" s="33">
        <v>0.64777536625067822</v>
      </c>
      <c r="G70" s="33">
        <v>0.10014921323928377</v>
      </c>
      <c r="H70" s="33">
        <v>0.38747965274009766</v>
      </c>
      <c r="I70" s="33">
        <v>0.36044492674986434</v>
      </c>
      <c r="J70" s="33">
        <v>0.65070537167661424</v>
      </c>
      <c r="K70" s="33">
        <v>9.7219207813347808E-2</v>
      </c>
      <c r="L70" s="34">
        <v>179</v>
      </c>
      <c r="M70" s="35">
        <v>0.67669172932330823</v>
      </c>
      <c r="N70" s="35">
        <v>0.75196232339089486</v>
      </c>
      <c r="O70" s="35">
        <v>0.81298701298701304</v>
      </c>
      <c r="P70" s="33">
        <v>0.44474647669879358</v>
      </c>
    </row>
    <row r="71" spans="1:16" x14ac:dyDescent="0.25">
      <c r="A71" s="31" t="s">
        <v>58</v>
      </c>
      <c r="B71" s="31" t="s">
        <v>21</v>
      </c>
      <c r="C71" s="32">
        <v>2013</v>
      </c>
      <c r="D71" s="33">
        <v>49632</v>
      </c>
      <c r="E71" s="33">
        <v>0.76011444229529335</v>
      </c>
      <c r="F71" s="33">
        <v>0.63765312701482912</v>
      </c>
      <c r="G71" s="33">
        <v>0.12246131528046422</v>
      </c>
      <c r="H71" s="33">
        <v>0.35811573178594452</v>
      </c>
      <c r="I71" s="33">
        <v>0.40199871050934882</v>
      </c>
      <c r="J71" s="33">
        <v>0.63660541586073505</v>
      </c>
      <c r="K71" s="33">
        <v>0.12350902643455836</v>
      </c>
      <c r="L71" s="34">
        <v>127</v>
      </c>
      <c r="M71" s="35">
        <v>0.68710359408033828</v>
      </c>
      <c r="N71" s="35">
        <v>0.77046263345195731</v>
      </c>
      <c r="O71" s="35">
        <v>0.81188118811881194</v>
      </c>
      <c r="P71" s="33">
        <v>0.39063053363743255</v>
      </c>
    </row>
    <row r="72" spans="1:16" x14ac:dyDescent="0.25">
      <c r="A72" s="31" t="s">
        <v>58</v>
      </c>
      <c r="B72" s="31" t="s">
        <v>22</v>
      </c>
      <c r="C72" s="32">
        <v>2013</v>
      </c>
      <c r="D72" s="33">
        <v>35517</v>
      </c>
      <c r="E72" s="33">
        <v>0.87304671002618461</v>
      </c>
      <c r="F72" s="33">
        <v>0.86483664533512972</v>
      </c>
      <c r="G72" s="33">
        <v>0.91487901149819806</v>
      </c>
      <c r="H72" s="33">
        <v>0.78794101176031361</v>
      </c>
      <c r="I72" s="33">
        <v>0.94338167232335701</v>
      </c>
      <c r="J72" s="33">
        <v>0.86555723651033789</v>
      </c>
      <c r="K72" s="33">
        <v>0.91164241164241167</v>
      </c>
      <c r="L72" s="34">
        <v>127</v>
      </c>
      <c r="M72" s="35">
        <v>0.8303571428571429</v>
      </c>
      <c r="N72" s="35">
        <v>0.87278106508875741</v>
      </c>
      <c r="O72" s="35">
        <v>0.90235690235690236</v>
      </c>
      <c r="P72" s="33">
        <v>0.39063053363743255</v>
      </c>
    </row>
    <row r="73" spans="1:16" s="23" customFormat="1" x14ac:dyDescent="0.25">
      <c r="A73" s="31" t="s">
        <v>58</v>
      </c>
      <c r="B73" s="31" t="s">
        <v>41</v>
      </c>
      <c r="C73" s="32">
        <v>2009</v>
      </c>
      <c r="D73" s="33">
        <v>67470</v>
      </c>
      <c r="E73" s="33">
        <v>0.34643545279383431</v>
      </c>
      <c r="F73" s="33">
        <v>0.27526307988735732</v>
      </c>
      <c r="G73" s="33">
        <v>7.1172372906476947E-2</v>
      </c>
      <c r="H73" s="33">
        <v>7.2135764043278497E-2</v>
      </c>
      <c r="I73" s="33">
        <v>0.27429968875055583</v>
      </c>
      <c r="J73" s="33">
        <v>0.28531199051430267</v>
      </c>
      <c r="K73" s="33">
        <v>6.1123462279531644E-2</v>
      </c>
      <c r="L73" s="34">
        <v>159</v>
      </c>
      <c r="M73" s="35">
        <v>0.23664122137404581</v>
      </c>
      <c r="N73" s="35">
        <v>0.31481481481481483</v>
      </c>
      <c r="O73" s="35">
        <v>0.41558441558441561</v>
      </c>
      <c r="P73" s="33">
        <v>0.40832900171587944</v>
      </c>
    </row>
    <row r="74" spans="1:16" s="19" customFormat="1" x14ac:dyDescent="0.25">
      <c r="A74" s="31" t="s">
        <v>59</v>
      </c>
      <c r="B74" s="31" t="s">
        <v>19</v>
      </c>
      <c r="C74" s="32">
        <v>2014</v>
      </c>
      <c r="D74" s="33">
        <v>253229</v>
      </c>
      <c r="E74" s="33">
        <v>0.73688637557309788</v>
      </c>
      <c r="F74" s="33">
        <v>0.57695603584107669</v>
      </c>
      <c r="G74" s="33">
        <v>0.15993033973202123</v>
      </c>
      <c r="H74" s="33">
        <v>0.20176993946190996</v>
      </c>
      <c r="I74" s="33">
        <v>0.53511643611118787</v>
      </c>
      <c r="J74" s="33">
        <v>0.54964478791923521</v>
      </c>
      <c r="K74" s="33">
        <v>0.1872415876538627</v>
      </c>
      <c r="L74" s="34">
        <v>703</v>
      </c>
      <c r="M74" s="35">
        <v>0.64785553047404065</v>
      </c>
      <c r="N74" s="35">
        <v>0.75308641975308643</v>
      </c>
      <c r="O74" s="35">
        <v>0.82352941176470584</v>
      </c>
      <c r="P74" s="33">
        <v>0.35223212688417166</v>
      </c>
    </row>
    <row r="75" spans="1:16" x14ac:dyDescent="0.25">
      <c r="A75" s="31" t="s">
        <v>59</v>
      </c>
      <c r="B75" s="31" t="s">
        <v>19</v>
      </c>
      <c r="C75" s="32">
        <v>2015</v>
      </c>
      <c r="D75" s="33">
        <v>248352</v>
      </c>
      <c r="E75" s="33">
        <v>0.7235174268779796</v>
      </c>
      <c r="F75" s="33">
        <v>0.56230672593737918</v>
      </c>
      <c r="G75" s="33">
        <v>0.16121070094060044</v>
      </c>
      <c r="H75" s="33">
        <v>0.19057627883004769</v>
      </c>
      <c r="I75" s="33">
        <v>0.53294114804793202</v>
      </c>
      <c r="J75" s="33">
        <v>0.55191421852854017</v>
      </c>
      <c r="K75" s="33">
        <v>0.17160320834943951</v>
      </c>
      <c r="L75" s="34">
        <v>710</v>
      </c>
      <c r="M75" s="35">
        <v>0.62753036437246967</v>
      </c>
      <c r="N75" s="35">
        <v>0.72528090559896619</v>
      </c>
      <c r="O75" s="35">
        <v>0.80639730639730645</v>
      </c>
      <c r="P75" s="33">
        <v>0.33676645727166316</v>
      </c>
    </row>
    <row r="76" spans="1:16" x14ac:dyDescent="0.25">
      <c r="A76" s="31" t="s">
        <v>59</v>
      </c>
      <c r="B76" s="31" t="s">
        <v>20</v>
      </c>
      <c r="C76" s="32">
        <v>2013</v>
      </c>
      <c r="D76" s="33">
        <v>274857</v>
      </c>
      <c r="E76" s="33">
        <v>0.78234500121881556</v>
      </c>
      <c r="F76" s="33">
        <v>0.60846185470990366</v>
      </c>
      <c r="G76" s="33">
        <v>0.1738831465089119</v>
      </c>
      <c r="H76" s="33">
        <v>0.23108743819513419</v>
      </c>
      <c r="I76" s="33">
        <v>0.55125756302368145</v>
      </c>
      <c r="J76" s="33">
        <v>0.58648315305777188</v>
      </c>
      <c r="K76" s="33">
        <v>0.19586184816104374</v>
      </c>
      <c r="L76" s="34">
        <v>739</v>
      </c>
      <c r="M76" s="35">
        <v>0.71818181818181814</v>
      </c>
      <c r="N76" s="35">
        <v>0.79365079365079361</v>
      </c>
      <c r="O76" s="35">
        <v>0.85644371941272435</v>
      </c>
      <c r="P76" s="33">
        <v>0.36703556790305297</v>
      </c>
    </row>
    <row r="77" spans="1:16" x14ac:dyDescent="0.25">
      <c r="A77" s="31" t="s">
        <v>59</v>
      </c>
      <c r="B77" s="31" t="s">
        <v>20</v>
      </c>
      <c r="C77" s="32">
        <v>2014</v>
      </c>
      <c r="D77" s="33">
        <v>253229</v>
      </c>
      <c r="E77" s="33">
        <v>0.77420042728123561</v>
      </c>
      <c r="F77" s="33">
        <v>0.60845321823329868</v>
      </c>
      <c r="G77" s="33">
        <v>0.16574720904793686</v>
      </c>
      <c r="H77" s="33">
        <v>0.2219650987841045</v>
      </c>
      <c r="I77" s="33">
        <v>0.55223532849713108</v>
      </c>
      <c r="J77" s="33">
        <v>0.58058516204700095</v>
      </c>
      <c r="K77" s="33">
        <v>0.19361526523423461</v>
      </c>
      <c r="L77" s="34">
        <v>703</v>
      </c>
      <c r="M77" s="35">
        <v>0.69283276450511944</v>
      </c>
      <c r="N77" s="35">
        <v>0.78865979381443296</v>
      </c>
      <c r="O77" s="35">
        <v>0.85</v>
      </c>
      <c r="P77" s="33">
        <v>0.35223212688417166</v>
      </c>
    </row>
    <row r="78" spans="1:16" x14ac:dyDescent="0.25">
      <c r="A78" s="31" t="s">
        <v>59</v>
      </c>
      <c r="B78" s="31" t="s">
        <v>21</v>
      </c>
      <c r="C78" s="32">
        <v>2012</v>
      </c>
      <c r="D78" s="33">
        <v>243060</v>
      </c>
      <c r="E78" s="33">
        <v>0.82150086398420141</v>
      </c>
      <c r="F78" s="33">
        <v>0.63525055541841524</v>
      </c>
      <c r="G78" s="33">
        <v>0.18625030856578623</v>
      </c>
      <c r="H78" s="33">
        <v>0.25317617049288244</v>
      </c>
      <c r="I78" s="33">
        <v>0.56832469349131898</v>
      </c>
      <c r="J78" s="33">
        <v>0.61333415617542997</v>
      </c>
      <c r="K78" s="33">
        <v>0.2081667078087715</v>
      </c>
      <c r="L78" s="34">
        <v>652</v>
      </c>
      <c r="M78" s="35">
        <v>0.76651994808419388</v>
      </c>
      <c r="N78" s="35">
        <v>0.83603921775341306</v>
      </c>
      <c r="O78" s="35">
        <v>0.88952881289564711</v>
      </c>
      <c r="P78" s="33">
        <v>0.37449281478453145</v>
      </c>
    </row>
    <row r="79" spans="1:16" x14ac:dyDescent="0.25">
      <c r="A79" s="31" t="s">
        <v>59</v>
      </c>
      <c r="B79" s="31" t="s">
        <v>21</v>
      </c>
      <c r="C79" s="32">
        <v>2013</v>
      </c>
      <c r="D79" s="33">
        <v>274857</v>
      </c>
      <c r="E79" s="33">
        <v>0.81779252484018961</v>
      </c>
      <c r="F79" s="33">
        <v>0.63882673535693102</v>
      </c>
      <c r="G79" s="33">
        <v>0.17896578948325856</v>
      </c>
      <c r="H79" s="33">
        <v>0.25411759569521608</v>
      </c>
      <c r="I79" s="33">
        <v>0.56367492914497352</v>
      </c>
      <c r="J79" s="33">
        <v>0.61486882269689325</v>
      </c>
      <c r="K79" s="33">
        <v>0.20292370214329633</v>
      </c>
      <c r="L79" s="34">
        <v>739</v>
      </c>
      <c r="M79" s="35">
        <v>0.76310272536687629</v>
      </c>
      <c r="N79" s="35">
        <v>0.8293601003764115</v>
      </c>
      <c r="O79" s="35">
        <v>0.8878048780487805</v>
      </c>
      <c r="P79" s="33">
        <v>0.36703556790305297</v>
      </c>
    </row>
    <row r="80" spans="1:16" x14ac:dyDescent="0.25">
      <c r="A80" s="31" t="s">
        <v>59</v>
      </c>
      <c r="B80" s="31" t="s">
        <v>22</v>
      </c>
      <c r="C80" s="32">
        <v>2013</v>
      </c>
      <c r="D80" s="33">
        <v>215033</v>
      </c>
      <c r="E80" s="33">
        <v>0.89867601716945766</v>
      </c>
      <c r="F80" s="33">
        <v>0.88570318105716339</v>
      </c>
      <c r="G80" s="33">
        <v>0.94407130751365265</v>
      </c>
      <c r="H80" s="33">
        <v>0.78192896278103152</v>
      </c>
      <c r="I80" s="33">
        <v>0.94761643907944326</v>
      </c>
      <c r="J80" s="33">
        <v>0.8831878609668794</v>
      </c>
      <c r="K80" s="33">
        <v>0.94505331203328746</v>
      </c>
      <c r="L80" s="34">
        <v>739</v>
      </c>
      <c r="M80" s="35">
        <v>0.85759493670886078</v>
      </c>
      <c r="N80" s="35">
        <v>0.9</v>
      </c>
      <c r="O80" s="35">
        <v>0.93256262042389215</v>
      </c>
      <c r="P80" s="33">
        <v>0.36703556790305297</v>
      </c>
    </row>
    <row r="81" spans="1:16" s="23" customFormat="1" x14ac:dyDescent="0.25">
      <c r="A81" s="31" t="s">
        <v>59</v>
      </c>
      <c r="B81" s="31" t="s">
        <v>41</v>
      </c>
      <c r="C81" s="32">
        <v>2009</v>
      </c>
      <c r="D81" s="33">
        <v>236389</v>
      </c>
      <c r="E81" s="33">
        <v>0.51122091129451874</v>
      </c>
      <c r="F81" s="33">
        <v>0.36788090816408547</v>
      </c>
      <c r="G81" s="33">
        <v>0.14334000313043332</v>
      </c>
      <c r="H81" s="33">
        <v>8.2778809504672382E-2</v>
      </c>
      <c r="I81" s="33">
        <v>0.42844210178984637</v>
      </c>
      <c r="J81" s="33">
        <v>0.37126093007711863</v>
      </c>
      <c r="K81" s="33">
        <v>0.13995998121740014</v>
      </c>
      <c r="L81" s="34">
        <v>641</v>
      </c>
      <c r="M81" s="35">
        <v>0.38378378378378381</v>
      </c>
      <c r="N81" s="35">
        <v>0.51752577319587634</v>
      </c>
      <c r="O81" s="35">
        <v>0.61974789915966388</v>
      </c>
      <c r="P81" s="33">
        <v>0.32595782688927832</v>
      </c>
    </row>
    <row r="82" spans="1:16" x14ac:dyDescent="0.25">
      <c r="A82" s="31" t="s">
        <v>50</v>
      </c>
      <c r="B82" s="31" t="s">
        <v>19</v>
      </c>
      <c r="C82" s="32">
        <v>2014</v>
      </c>
      <c r="D82" s="33">
        <v>7711</v>
      </c>
      <c r="E82" s="33">
        <v>0.64414472831020619</v>
      </c>
      <c r="F82" s="33">
        <v>0.57606017377772012</v>
      </c>
      <c r="G82" s="33">
        <v>6.8084554532486061E-2</v>
      </c>
      <c r="H82" s="33">
        <v>0.28803008688886006</v>
      </c>
      <c r="I82" s="33">
        <v>0.35611464142134613</v>
      </c>
      <c r="J82" s="33">
        <v>0.56322137206587997</v>
      </c>
      <c r="K82" s="33">
        <v>8.0923356244326283E-2</v>
      </c>
      <c r="L82" s="34">
        <v>28</v>
      </c>
      <c r="M82" s="35">
        <v>0.58021691756631522</v>
      </c>
      <c r="N82" s="35">
        <v>0.63231697031039147</v>
      </c>
      <c r="O82" s="35">
        <v>0.70278446121142757</v>
      </c>
      <c r="P82" s="33">
        <v>0.20091660334346503</v>
      </c>
    </row>
    <row r="83" spans="1:16" s="19" customFormat="1" x14ac:dyDescent="0.25">
      <c r="A83" s="31" t="s">
        <v>50</v>
      </c>
      <c r="B83" s="31" t="s">
        <v>19</v>
      </c>
      <c r="C83" s="32">
        <v>2015</v>
      </c>
      <c r="D83" s="33">
        <v>7370</v>
      </c>
      <c r="E83" s="33">
        <v>0.63514246947082764</v>
      </c>
      <c r="F83" s="33">
        <v>0.58100407055630932</v>
      </c>
      <c r="G83" s="33">
        <v>5.4138398914518319E-2</v>
      </c>
      <c r="H83" s="33">
        <v>0.2773405698778833</v>
      </c>
      <c r="I83" s="33">
        <v>0.35780189959294439</v>
      </c>
      <c r="J83" s="33">
        <v>0.56404341926729984</v>
      </c>
      <c r="K83" s="33">
        <v>7.1099050203527817E-2</v>
      </c>
      <c r="L83" s="34">
        <v>23</v>
      </c>
      <c r="M83" s="35">
        <v>0.6</v>
      </c>
      <c r="N83" s="35">
        <v>0.63492063492063489</v>
      </c>
      <c r="O83" s="35">
        <v>0.67489711934156382</v>
      </c>
      <c r="P83" s="33">
        <v>0.17581686930091187</v>
      </c>
    </row>
    <row r="84" spans="1:16" x14ac:dyDescent="0.25">
      <c r="A84" s="31" t="s">
        <v>50</v>
      </c>
      <c r="B84" s="31" t="s">
        <v>20</v>
      </c>
      <c r="C84" s="32">
        <v>2013</v>
      </c>
      <c r="D84" s="33">
        <v>9168</v>
      </c>
      <c r="E84" s="33">
        <v>0.6847731239092496</v>
      </c>
      <c r="F84" s="33">
        <v>0.61627399650959858</v>
      </c>
      <c r="G84" s="33">
        <v>6.8499127399650958E-2</v>
      </c>
      <c r="H84" s="33">
        <v>0.28512216404886565</v>
      </c>
      <c r="I84" s="33">
        <v>0.39965095986038396</v>
      </c>
      <c r="J84" s="33">
        <v>0.60242146596858637</v>
      </c>
      <c r="K84" s="33">
        <v>8.2351657940663181E-2</v>
      </c>
      <c r="L84" s="34">
        <v>32</v>
      </c>
      <c r="M84" s="35">
        <v>0.59182514902072092</v>
      </c>
      <c r="N84" s="35">
        <v>0.67899159663865549</v>
      </c>
      <c r="O84" s="35">
        <v>0.73224127372933245</v>
      </c>
      <c r="P84" s="33">
        <v>0.2440793684659697</v>
      </c>
    </row>
    <row r="85" spans="1:16" x14ac:dyDescent="0.25">
      <c r="A85" s="31" t="s">
        <v>50</v>
      </c>
      <c r="B85" s="31" t="s">
        <v>20</v>
      </c>
      <c r="C85" s="32">
        <v>2014</v>
      </c>
      <c r="D85" s="33">
        <v>7711</v>
      </c>
      <c r="E85" s="33">
        <v>0.69627804435222407</v>
      </c>
      <c r="F85" s="33">
        <v>0.62352483465179609</v>
      </c>
      <c r="G85" s="33">
        <v>7.2753209700427965E-2</v>
      </c>
      <c r="H85" s="33">
        <v>0.31811697574893011</v>
      </c>
      <c r="I85" s="33">
        <v>0.37816106860329401</v>
      </c>
      <c r="J85" s="33">
        <v>0.61003760861107503</v>
      </c>
      <c r="K85" s="33">
        <v>8.6240435741149007E-2</v>
      </c>
      <c r="L85" s="34">
        <v>28</v>
      </c>
      <c r="M85" s="35">
        <v>0.62524826216484608</v>
      </c>
      <c r="N85" s="35">
        <v>0.68511546184738958</v>
      </c>
      <c r="O85" s="35">
        <v>0.75606655042138915</v>
      </c>
      <c r="P85" s="33">
        <v>0.20091660334346503</v>
      </c>
    </row>
    <row r="86" spans="1:16" x14ac:dyDescent="0.25">
      <c r="A86" s="31" t="s">
        <v>50</v>
      </c>
      <c r="B86" s="31" t="s">
        <v>21</v>
      </c>
      <c r="C86" s="32">
        <v>2012</v>
      </c>
      <c r="D86" s="33">
        <v>20831</v>
      </c>
      <c r="E86" s="33">
        <v>0.72056070279871343</v>
      </c>
      <c r="F86" s="33">
        <v>0.64077576688589122</v>
      </c>
      <c r="G86" s="33">
        <v>7.9784935912822236E-2</v>
      </c>
      <c r="H86" s="33">
        <v>0.33930200182420434</v>
      </c>
      <c r="I86" s="33">
        <v>0.38125870097450915</v>
      </c>
      <c r="J86" s="33">
        <v>0.6372233690173299</v>
      </c>
      <c r="K86" s="33">
        <v>8.3337333781383513E-2</v>
      </c>
      <c r="L86" s="34">
        <v>67</v>
      </c>
      <c r="M86" s="35">
        <v>0.65806451612903227</v>
      </c>
      <c r="N86" s="35">
        <v>0.72611464968152861</v>
      </c>
      <c r="O86" s="35">
        <v>0.78202247191011232</v>
      </c>
      <c r="P86" s="33">
        <v>0.25662028725314184</v>
      </c>
    </row>
    <row r="87" spans="1:16" x14ac:dyDescent="0.25">
      <c r="A87" s="31" t="s">
        <v>50</v>
      </c>
      <c r="B87" s="31" t="s">
        <v>21</v>
      </c>
      <c r="C87" s="32">
        <v>2013</v>
      </c>
      <c r="D87" s="33">
        <v>9168</v>
      </c>
      <c r="E87" s="33">
        <v>0.73614746945898779</v>
      </c>
      <c r="F87" s="33">
        <v>0.66219458987783597</v>
      </c>
      <c r="G87" s="33">
        <v>7.3952879581151834E-2</v>
      </c>
      <c r="H87" s="33">
        <v>0.31991710296684117</v>
      </c>
      <c r="I87" s="33">
        <v>0.41623036649214662</v>
      </c>
      <c r="J87" s="33">
        <v>0.64430628272251311</v>
      </c>
      <c r="K87" s="33">
        <v>9.1841186736474692E-2</v>
      </c>
      <c r="L87" s="34">
        <v>32</v>
      </c>
      <c r="M87" s="35">
        <v>0.67058194637078128</v>
      </c>
      <c r="N87" s="35">
        <v>0.73251310425160154</v>
      </c>
      <c r="O87" s="35">
        <v>0.77923976608187129</v>
      </c>
      <c r="P87" s="33">
        <v>0.2440793684659697</v>
      </c>
    </row>
    <row r="88" spans="1:16" x14ac:dyDescent="0.25">
      <c r="A88" s="31" t="s">
        <v>50</v>
      </c>
      <c r="B88" s="31" t="s">
        <v>22</v>
      </c>
      <c r="C88" s="32">
        <v>2013</v>
      </c>
      <c r="D88" s="33">
        <v>6278</v>
      </c>
      <c r="E88" s="33">
        <v>0.84597005415737492</v>
      </c>
      <c r="F88" s="33">
        <v>0.84371681415929201</v>
      </c>
      <c r="G88" s="33">
        <v>0.86624203821656054</v>
      </c>
      <c r="H88" s="33">
        <v>0.75937260902830905</v>
      </c>
      <c r="I88" s="33">
        <v>0.90775109170305679</v>
      </c>
      <c r="J88" s="33">
        <v>0.84320115879051238</v>
      </c>
      <c r="K88" s="33">
        <v>0.86622516556291396</v>
      </c>
      <c r="L88" s="34">
        <v>32</v>
      </c>
      <c r="M88" s="35">
        <v>0.81082652419861723</v>
      </c>
      <c r="N88" s="35">
        <v>0.84580673563724407</v>
      </c>
      <c r="O88" s="35">
        <v>0.89504283965728271</v>
      </c>
      <c r="P88" s="33">
        <v>0.2440793684659697</v>
      </c>
    </row>
    <row r="89" spans="1:16" s="23" customFormat="1" x14ac:dyDescent="0.25">
      <c r="A89" s="31" t="s">
        <v>50</v>
      </c>
      <c r="B89" s="31" t="s">
        <v>41</v>
      </c>
      <c r="C89" s="32">
        <v>2009</v>
      </c>
      <c r="D89" s="33">
        <v>12168</v>
      </c>
      <c r="E89" s="33">
        <v>0.30481591058514135</v>
      </c>
      <c r="F89" s="33">
        <v>0.24810979618671927</v>
      </c>
      <c r="G89" s="33">
        <v>5.6706114398422089E-2</v>
      </c>
      <c r="H89" s="33">
        <v>7.790927021696252E-2</v>
      </c>
      <c r="I89" s="33">
        <v>0.22690664036817884</v>
      </c>
      <c r="J89" s="33">
        <v>0.25830046022353714</v>
      </c>
      <c r="K89" s="33">
        <v>4.6515450361604205E-2</v>
      </c>
      <c r="L89" s="34">
        <v>44</v>
      </c>
      <c r="M89" s="35">
        <v>0.24969466814243729</v>
      </c>
      <c r="N89" s="35">
        <v>0.28624363867684477</v>
      </c>
      <c r="O89" s="35">
        <v>0.35527954514687965</v>
      </c>
      <c r="P89" s="33">
        <v>0.14625505483107831</v>
      </c>
    </row>
    <row r="90" spans="1:16" x14ac:dyDescent="0.25">
      <c r="A90" s="31" t="s">
        <v>51</v>
      </c>
      <c r="B90" s="31" t="s">
        <v>19</v>
      </c>
      <c r="C90" s="32">
        <v>2014</v>
      </c>
      <c r="D90" s="33">
        <v>105735</v>
      </c>
      <c r="E90" s="33">
        <v>0.65369083085071167</v>
      </c>
      <c r="F90" s="33">
        <v>0.53025961129238186</v>
      </c>
      <c r="G90" s="33">
        <v>0.12343121955832978</v>
      </c>
      <c r="H90" s="33">
        <v>0.20166453870525369</v>
      </c>
      <c r="I90" s="33">
        <v>0.45202629214545798</v>
      </c>
      <c r="J90" s="33">
        <v>0.49966425497706529</v>
      </c>
      <c r="K90" s="33">
        <v>0.15402657587364638</v>
      </c>
      <c r="L90" s="34">
        <v>1059</v>
      </c>
      <c r="M90" s="35">
        <v>0.56666666666666665</v>
      </c>
      <c r="N90" s="35">
        <v>0.67045454545454541</v>
      </c>
      <c r="O90" s="35">
        <v>0.75180722891566265</v>
      </c>
      <c r="P90" s="33">
        <v>0.19197862248280079</v>
      </c>
    </row>
    <row r="91" spans="1:16" x14ac:dyDescent="0.25">
      <c r="A91" s="31" t="s">
        <v>51</v>
      </c>
      <c r="B91" s="31" t="s">
        <v>19</v>
      </c>
      <c r="C91" s="32">
        <v>2015</v>
      </c>
      <c r="D91" s="33">
        <v>98806</v>
      </c>
      <c r="E91" s="33">
        <v>0.61746250227718968</v>
      </c>
      <c r="F91" s="33">
        <v>0.48423172681820942</v>
      </c>
      <c r="G91" s="33">
        <v>0.13323077545898021</v>
      </c>
      <c r="H91" s="33">
        <v>0.16319859117867336</v>
      </c>
      <c r="I91" s="33">
        <v>0.45426391109851627</v>
      </c>
      <c r="J91" s="33">
        <v>0.49346193550998929</v>
      </c>
      <c r="K91" s="33">
        <v>0.12400056676720038</v>
      </c>
      <c r="L91" s="34">
        <v>985</v>
      </c>
      <c r="M91" s="35">
        <v>0.51648351648351654</v>
      </c>
      <c r="N91" s="35">
        <v>0.61475409836065575</v>
      </c>
      <c r="O91" s="35">
        <v>0.72666666666666668</v>
      </c>
      <c r="P91" s="33">
        <v>0.18291619010328117</v>
      </c>
    </row>
    <row r="92" spans="1:16" s="19" customFormat="1" x14ac:dyDescent="0.25">
      <c r="A92" s="31" t="s">
        <v>51</v>
      </c>
      <c r="B92" s="31" t="s">
        <v>20</v>
      </c>
      <c r="C92" s="32">
        <v>2013</v>
      </c>
      <c r="D92" s="33">
        <v>108267</v>
      </c>
      <c r="E92" s="33">
        <v>0.69636177228518381</v>
      </c>
      <c r="F92" s="33">
        <v>0.56435478954806173</v>
      </c>
      <c r="G92" s="33">
        <v>0.13200698273712211</v>
      </c>
      <c r="H92" s="33">
        <v>0.22829671090914128</v>
      </c>
      <c r="I92" s="33">
        <v>0.46806506137604253</v>
      </c>
      <c r="J92" s="33">
        <v>0.53814181606583722</v>
      </c>
      <c r="K92" s="33">
        <v>0.15821995621934662</v>
      </c>
      <c r="L92" s="34">
        <v>1061</v>
      </c>
      <c r="M92" s="35">
        <v>0.61290322580645162</v>
      </c>
      <c r="N92" s="35">
        <v>0.70707070707070707</v>
      </c>
      <c r="O92" s="35">
        <v>0.79104477611940294</v>
      </c>
      <c r="P92" s="33">
        <v>0.19376236687669254</v>
      </c>
    </row>
    <row r="93" spans="1:16" x14ac:dyDescent="0.25">
      <c r="A93" s="31" t="s">
        <v>51</v>
      </c>
      <c r="B93" s="31" t="s">
        <v>20</v>
      </c>
      <c r="C93" s="32">
        <v>2014</v>
      </c>
      <c r="D93" s="33">
        <v>105735</v>
      </c>
      <c r="E93" s="33">
        <v>0.68656547027947223</v>
      </c>
      <c r="F93" s="33">
        <v>0.55810280418026192</v>
      </c>
      <c r="G93" s="33">
        <v>0.12846266609921028</v>
      </c>
      <c r="H93" s="33">
        <v>0.21865985719014516</v>
      </c>
      <c r="I93" s="33">
        <v>0.4679056130893271</v>
      </c>
      <c r="J93" s="33">
        <v>0.52664680569347899</v>
      </c>
      <c r="K93" s="33">
        <v>0.1599186645859933</v>
      </c>
      <c r="L93" s="34">
        <v>1059</v>
      </c>
      <c r="M93" s="35">
        <v>0.6</v>
      </c>
      <c r="N93" s="35">
        <v>0.7</v>
      </c>
      <c r="O93" s="35">
        <v>0.78082191780821919</v>
      </c>
      <c r="P93" s="33">
        <v>0.19197862248280079</v>
      </c>
    </row>
    <row r="94" spans="1:16" x14ac:dyDescent="0.25">
      <c r="A94" s="31" t="s">
        <v>51</v>
      </c>
      <c r="B94" s="31" t="s">
        <v>21</v>
      </c>
      <c r="C94" s="32">
        <v>2012</v>
      </c>
      <c r="D94" s="33">
        <v>155405</v>
      </c>
      <c r="E94" s="33">
        <v>0.74919082397606251</v>
      </c>
      <c r="F94" s="33">
        <v>0.61336507834368259</v>
      </c>
      <c r="G94" s="33">
        <v>0.13582574563237992</v>
      </c>
      <c r="H94" s="33">
        <v>0.26078311508638718</v>
      </c>
      <c r="I94" s="33">
        <v>0.48840770888967538</v>
      </c>
      <c r="J94" s="33">
        <v>0.58474952543354464</v>
      </c>
      <c r="K94" s="33">
        <v>0.16444129854251793</v>
      </c>
      <c r="L94" s="34">
        <v>1196</v>
      </c>
      <c r="M94" s="35">
        <v>0.66666666666666663</v>
      </c>
      <c r="N94" s="35">
        <v>0.75</v>
      </c>
      <c r="O94" s="35">
        <v>0.81818181818181823</v>
      </c>
      <c r="P94" s="33">
        <v>0.21514417779897807</v>
      </c>
    </row>
    <row r="95" spans="1:16" x14ac:dyDescent="0.25">
      <c r="A95" s="31" t="s">
        <v>51</v>
      </c>
      <c r="B95" s="31" t="s">
        <v>21</v>
      </c>
      <c r="C95" s="32">
        <v>2013</v>
      </c>
      <c r="D95" s="33">
        <v>108267</v>
      </c>
      <c r="E95" s="33">
        <v>0.73484071785493277</v>
      </c>
      <c r="F95" s="33">
        <v>0.59757820942669515</v>
      </c>
      <c r="G95" s="33">
        <v>0.13726250842823759</v>
      </c>
      <c r="H95" s="33">
        <v>0.25297643788042523</v>
      </c>
      <c r="I95" s="33">
        <v>0.48186427997450748</v>
      </c>
      <c r="J95" s="33">
        <v>0.56804012302917783</v>
      </c>
      <c r="K95" s="33">
        <v>0.16680059482575485</v>
      </c>
      <c r="L95" s="34">
        <v>1061</v>
      </c>
      <c r="M95" s="35">
        <v>0.65</v>
      </c>
      <c r="N95" s="35">
        <v>0.74137931034482762</v>
      </c>
      <c r="O95" s="35">
        <v>0.819620253164557</v>
      </c>
      <c r="P95" s="33">
        <v>0.19376236687669254</v>
      </c>
    </row>
    <row r="96" spans="1:16" x14ac:dyDescent="0.25">
      <c r="A96" s="31" t="s">
        <v>51</v>
      </c>
      <c r="B96" s="31" t="s">
        <v>22</v>
      </c>
      <c r="C96" s="32">
        <v>2013</v>
      </c>
      <c r="D96" s="33">
        <v>75393</v>
      </c>
      <c r="E96" s="33">
        <v>0.85657819691483295</v>
      </c>
      <c r="F96" s="33">
        <v>0.8416392530400485</v>
      </c>
      <c r="G96" s="33">
        <v>0.92044500419815278</v>
      </c>
      <c r="H96" s="33">
        <v>0.72460250030343487</v>
      </c>
      <c r="I96" s="33">
        <v>0.92094877259452201</v>
      </c>
      <c r="J96" s="33">
        <v>0.84063642448895526</v>
      </c>
      <c r="K96" s="33">
        <v>0.91079976649153527</v>
      </c>
      <c r="L96" s="34">
        <v>1061</v>
      </c>
      <c r="M96" s="35">
        <v>0.78888888888888886</v>
      </c>
      <c r="N96" s="35">
        <v>0.85185185185185186</v>
      </c>
      <c r="O96" s="35">
        <v>0.90094339622641506</v>
      </c>
      <c r="P96" s="33">
        <v>0.19376236687669254</v>
      </c>
    </row>
    <row r="97" spans="1:16" x14ac:dyDescent="0.25">
      <c r="A97" s="31" t="s">
        <v>51</v>
      </c>
      <c r="B97" s="31" t="s">
        <v>41</v>
      </c>
      <c r="C97" s="32">
        <v>2009</v>
      </c>
      <c r="D97" s="33">
        <v>124623</v>
      </c>
      <c r="E97" s="33">
        <v>0.44946759426430111</v>
      </c>
      <c r="F97" s="33">
        <v>0.33919902425715959</v>
      </c>
      <c r="G97" s="33">
        <v>0.11026857000714153</v>
      </c>
      <c r="H97" s="33">
        <v>0.10615215489917591</v>
      </c>
      <c r="I97" s="33">
        <v>0.34331543936512521</v>
      </c>
      <c r="J97" s="33">
        <v>0.33391910000561692</v>
      </c>
      <c r="K97" s="33">
        <v>0.11554849425868419</v>
      </c>
      <c r="L97" s="34">
        <v>989</v>
      </c>
      <c r="M97" s="35">
        <v>0.36363636363636365</v>
      </c>
      <c r="N97" s="35">
        <v>0.45833333333333331</v>
      </c>
      <c r="O97" s="35">
        <v>0.54545454545454541</v>
      </c>
      <c r="P97" s="33">
        <v>0.15024062720051667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Higher Income, High Minority, Suburban Schools</v>
      </c>
      <c r="M1" s="28">
        <v>9</v>
      </c>
      <c r="N1" s="25">
        <f>2+8*($M$1-1)</f>
        <v>66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41a. College Enrollment Rates in the First Fall after High School Graduation for Classes 2014 and 2015, School Percentile Distribution</v>
      </c>
      <c r="N2" s="25">
        <f>1+5*($M$1-1)</f>
        <v>41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129</v>
      </c>
      <c r="C4" s="16">
        <f ca="1">IF(ISBLANK(INDIRECT(CONCATENATE("'ALL DATA'!",Y$1,$N4))),"*",INDIRECT(CONCATENATE("'ALL DATA'!",Y$1,$N4)))</f>
        <v>0.55737704918032782</v>
      </c>
      <c r="D4" s="16">
        <f t="shared" ref="D4:E5" ca="1" si="0">IF(ISBLANK(INDIRECT(CONCATENATE("'ALL DATA'!",Z$1,$N4))),"*",INDIRECT(CONCATENATE("'ALL DATA'!",Z$1,$N4)))</f>
        <v>0.66024096385542164</v>
      </c>
      <c r="E4" s="16">
        <f t="shared" ca="1" si="0"/>
        <v>0.74647887323943662</v>
      </c>
      <c r="N4" s="25">
        <f>2+8*($M$1-1)</f>
        <v>66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110</v>
      </c>
      <c r="C5" s="16">
        <f ca="1">IF(ISBLANK(INDIRECT(CONCATENATE("'ALL DATA'!",Y$1,$N5))),"*",INDIRECT(CONCATENATE("'ALL DATA'!",Y$1,$N5)))</f>
        <v>0.56862745098039214</v>
      </c>
      <c r="D5" s="16">
        <f t="shared" ca="1" si="0"/>
        <v>0.66077341590396288</v>
      </c>
      <c r="E5" s="16">
        <f t="shared" ca="1" si="0"/>
        <v>0.72463768115942029</v>
      </c>
      <c r="N5" s="25">
        <f>3+8*($M$1-1)</f>
        <v>67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41b. College Enrollment Rates in the First Fall after High School Graduation for Classes 2014 and 2015, Student-Weighted Totals</v>
      </c>
      <c r="N8" s="25">
        <f>1+5*($M$1-1)</f>
        <v>41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51756</v>
      </c>
      <c r="C10" s="16">
        <f ca="1">IF(ISBLANK(INDIRECT(CONCATENATE("'All DATA'!",Q$1,$N10))),"*",INDIRECT(CONCATENATE("'All DATA'!",Q$1,$N10)))</f>
        <v>0.66032923718989101</v>
      </c>
      <c r="D10" s="16">
        <f t="shared" ref="D10:I11" ca="1" si="2">IF(ISBLANK(INDIRECT(CONCATENATE("'All DATA'!",R$1,$N10))),"*",INDIRECT(CONCATENATE("'All DATA'!",R$1,$N10)))</f>
        <v>0.55562640080377157</v>
      </c>
      <c r="E10" s="16">
        <f t="shared" ca="1" si="2"/>
        <v>0.10470283638611948</v>
      </c>
      <c r="F10" s="16">
        <f t="shared" ca="1" si="2"/>
        <v>0.26228843032691862</v>
      </c>
      <c r="G10" s="16">
        <f t="shared" ca="1" si="2"/>
        <v>0.39804080686297239</v>
      </c>
      <c r="H10" s="16">
        <f t="shared" ca="1" si="2"/>
        <v>0.54886389983770001</v>
      </c>
      <c r="I10" s="16">
        <f t="shared" ca="1" si="2"/>
        <v>0.11146533735219105</v>
      </c>
      <c r="N10" s="25">
        <f>2+8*($M$1-1)</f>
        <v>66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43803</v>
      </c>
      <c r="C11" s="16">
        <f ca="1">IF(ISBLANK(INDIRECT(CONCATENATE("'All DATA'!",Q$1,$N11))),"*",INDIRECT(CONCATENATE("'All DATA'!",Q$1,$N11)))</f>
        <v>0.65064036709814399</v>
      </c>
      <c r="D11" s="16">
        <f t="shared" ca="1" si="2"/>
        <v>0.55112663516197524</v>
      </c>
      <c r="E11" s="16">
        <f t="shared" ca="1" si="2"/>
        <v>9.9513731936168762E-2</v>
      </c>
      <c r="F11" s="16">
        <f t="shared" ca="1" si="2"/>
        <v>0.2644796018537543</v>
      </c>
      <c r="G11" s="16">
        <f t="shared" ca="1" si="2"/>
        <v>0.38616076524438964</v>
      </c>
      <c r="H11" s="16">
        <f t="shared" ca="1" si="2"/>
        <v>0.54416364175969678</v>
      </c>
      <c r="I11" s="16">
        <f t="shared" ca="1" si="2"/>
        <v>0.10647672533844714</v>
      </c>
      <c r="J11" s="30"/>
      <c r="K11" s="30"/>
      <c r="L11" s="30"/>
      <c r="M11" s="25"/>
      <c r="N11" s="25">
        <f>3+8*($M$1-1)</f>
        <v>67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41b.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42a. College Enrollment Rates in the First Year after High School Graduation for Classes 2013 and 2014, School Percentile Distribution</v>
      </c>
      <c r="N35" s="25">
        <f>2+5*($M$1-1)</f>
        <v>42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127</v>
      </c>
      <c r="C37" s="16">
        <f ca="1">IF(ISBLANK(INDIRECT(CONCATENATE("'ALL DATA'!",Y$1,$N37))),"*",INDIRECT(CONCATENATE("'ALL DATA'!",Y$1,$N37)))</f>
        <v>0.6377816291161178</v>
      </c>
      <c r="D37" s="16">
        <f t="shared" ref="D37:E38" ca="1" si="3">IF(ISBLANK(INDIRECT(CONCATENATE("'ALL DATA'!",Z$1,$N37))),"*",INDIRECT(CONCATENATE("'ALL DATA'!",Z$1,$N37)))</f>
        <v>0.72513089005235598</v>
      </c>
      <c r="E37" s="16">
        <f t="shared" ca="1" si="3"/>
        <v>0.77876106194690264</v>
      </c>
      <c r="N37" s="25">
        <f>4+8*($M$1-1)</f>
        <v>68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129</v>
      </c>
      <c r="C38" s="16">
        <f ca="1">IF(ISBLANK(INDIRECT(CONCATENATE("'ALL DATA'!",Y$1,$N38))),"*",INDIRECT(CONCATENATE("'ALL DATA'!",Y$1,$N38)))</f>
        <v>0.62634408602150538</v>
      </c>
      <c r="D38" s="16">
        <f t="shared" ca="1" si="3"/>
        <v>0.71626984126984128</v>
      </c>
      <c r="E38" s="16">
        <f t="shared" ca="1" si="3"/>
        <v>0.79858657243816256</v>
      </c>
      <c r="N38" s="25">
        <f>5+8*($M$1-1)</f>
        <v>69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42b. College Enrollment Rates in the First Year after High School Graduation for Classes 2013 and 2014,  Student-Weighted Totals</v>
      </c>
      <c r="N41" s="25">
        <f>2+5*($M$1-1)</f>
        <v>42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49632</v>
      </c>
      <c r="C43" s="16">
        <f ca="1">IF(ISBLANK(INDIRECT(CONCATENATE("'All DATA'!",Q$1,$N43))),"*",INDIRECT(CONCATENATE("'All DATA'!",Q$1,$N43)))</f>
        <v>0.71560686653771766</v>
      </c>
      <c r="D43" s="16">
        <f t="shared" ref="D43:I44" ca="1" si="5">IF(ISBLANK(INDIRECT(CONCATENATE("'All DATA'!",R$1,$N43))),"*",INDIRECT(CONCATENATE("'All DATA'!",R$1,$N43)))</f>
        <v>0.59820277240490005</v>
      </c>
      <c r="E43" s="16">
        <f t="shared" ca="1" si="5"/>
        <v>0.11740409413281754</v>
      </c>
      <c r="F43" s="16">
        <f t="shared" ca="1" si="5"/>
        <v>0.32380319148936171</v>
      </c>
      <c r="G43" s="16">
        <f t="shared" ca="1" si="5"/>
        <v>0.39180367504835589</v>
      </c>
      <c r="H43" s="16">
        <f t="shared" ca="1" si="5"/>
        <v>0.59931092843326883</v>
      </c>
      <c r="I43" s="16">
        <f t="shared" ca="1" si="5"/>
        <v>0.11629593810444874</v>
      </c>
      <c r="N43" s="25">
        <f>4+8*($M$1-1)</f>
        <v>68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51756</v>
      </c>
      <c r="C44" s="16">
        <f ca="1">IF(ISBLANK(INDIRECT(CONCATENATE("'All DATA'!",Q$1,$N44))),"*",INDIRECT(CONCATENATE("'All DATA'!",Q$1,$N44)))</f>
        <v>0.7161874951696422</v>
      </c>
      <c r="D44" s="16">
        <f t="shared" ca="1" si="5"/>
        <v>0.60563026509003792</v>
      </c>
      <c r="E44" s="16">
        <f t="shared" ca="1" si="5"/>
        <v>0.1105572300796043</v>
      </c>
      <c r="F44" s="16">
        <f t="shared" ca="1" si="5"/>
        <v>0.30039029291289898</v>
      </c>
      <c r="G44" s="16">
        <f t="shared" ca="1" si="5"/>
        <v>0.41579720225674316</v>
      </c>
      <c r="H44" s="16">
        <f t="shared" ca="1" si="5"/>
        <v>0.59819151402735915</v>
      </c>
      <c r="I44" s="16">
        <f t="shared" ca="1" si="5"/>
        <v>0.11799598114228302</v>
      </c>
      <c r="N44" s="25">
        <f>5+8*($M$1-1)</f>
        <v>69</v>
      </c>
    </row>
    <row r="47" spans="1:14" x14ac:dyDescent="0.25">
      <c r="A47" s="30" t="str">
        <f>CONCATENATE("Figure ", RIGHT(A41,LEN(A41)-6))</f>
        <v>Figure 42b.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43a. College Enrollment Rates in the First Two Years after High School Graduation for Classes 2012 and 2013,  School Percentile Distribution</v>
      </c>
      <c r="N68" s="25">
        <f>3+5*($M$1-1)</f>
        <v>43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179</v>
      </c>
      <c r="C70" s="16">
        <f ca="1">IF(ISBLANK(INDIRECT(CONCATENATE("'ALL DATA'!",Y$1,$N70))),"*",INDIRECT(CONCATENATE("'ALL DATA'!",Y$1,$N70)))</f>
        <v>0.67669172932330823</v>
      </c>
      <c r="D70" s="16">
        <f t="shared" ref="D70:E71" ca="1" si="6">IF(ISBLANK(INDIRECT(CONCATENATE("'ALL DATA'!",Z$1,$N70))),"*",INDIRECT(CONCATENATE("'ALL DATA'!",Z$1,$N70)))</f>
        <v>0.75196232339089486</v>
      </c>
      <c r="E70" s="16">
        <f t="shared" ca="1" si="6"/>
        <v>0.81298701298701304</v>
      </c>
      <c r="N70" s="25">
        <f>6+8*($M$1-1)</f>
        <v>70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127</v>
      </c>
      <c r="C71" s="16">
        <f ca="1">IF(ISBLANK(INDIRECT(CONCATENATE("'ALL DATA'!",Y$1,$N71))),"*",INDIRECT(CONCATENATE("'ALL DATA'!",Y$1,$N71)))</f>
        <v>0.68710359408033828</v>
      </c>
      <c r="D71" s="16">
        <f t="shared" ca="1" si="6"/>
        <v>0.77046263345195731</v>
      </c>
      <c r="E71" s="16">
        <f t="shared" ca="1" si="6"/>
        <v>0.81188118811881194</v>
      </c>
      <c r="N71" s="25">
        <f>7+8*($M$1-1)</f>
        <v>71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43b. College Enrollment Rates in the First Two Years after High School Graduation for Class 2012 and 2013,  Student-Weighted Totals</v>
      </c>
      <c r="N74" s="25">
        <f>3+5*($M$1-1)</f>
        <v>43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73720</v>
      </c>
      <c r="C76" s="16">
        <f ca="1">IF(ISBLANK(INDIRECT(CONCATENATE("'All DATA'!",Q$1,$N76))),"*",INDIRECT(CONCATENATE("'All DATA'!",Q$1,$N76)))</f>
        <v>0.74792457948996205</v>
      </c>
      <c r="D76" s="16">
        <f t="shared" ref="D76:I77" ca="1" si="8">IF(ISBLANK(INDIRECT(CONCATENATE("'All DATA'!",R$1,$N76))),"*",INDIRECT(CONCATENATE("'All DATA'!",R$1,$N76)))</f>
        <v>0.64777536625067822</v>
      </c>
      <c r="E76" s="16">
        <f t="shared" ca="1" si="8"/>
        <v>0.10014921323928377</v>
      </c>
      <c r="F76" s="16">
        <f t="shared" ca="1" si="8"/>
        <v>0.38747965274009766</v>
      </c>
      <c r="G76" s="16">
        <f t="shared" ca="1" si="8"/>
        <v>0.36044492674986434</v>
      </c>
      <c r="H76" s="16">
        <f t="shared" ca="1" si="8"/>
        <v>0.65070537167661424</v>
      </c>
      <c r="I76" s="16">
        <f t="shared" ca="1" si="8"/>
        <v>9.7219207813347808E-2</v>
      </c>
      <c r="K76" s="5"/>
      <c r="L76" s="5"/>
      <c r="N76" s="25">
        <f>6+8*($M$1-1)</f>
        <v>70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49632</v>
      </c>
      <c r="C77" s="16">
        <f ca="1">IF(ISBLANK(INDIRECT(CONCATENATE("'All DATA'!",Q$1,$N77))),"*",INDIRECT(CONCATENATE("'All DATA'!",Q$1,$N77)))</f>
        <v>0.76011444229529335</v>
      </c>
      <c r="D77" s="16">
        <f t="shared" ca="1" si="8"/>
        <v>0.63765312701482912</v>
      </c>
      <c r="E77" s="16">
        <f t="shared" ca="1" si="8"/>
        <v>0.12246131528046422</v>
      </c>
      <c r="F77" s="16">
        <f t="shared" ca="1" si="8"/>
        <v>0.35811573178594452</v>
      </c>
      <c r="G77" s="16">
        <f t="shared" ca="1" si="8"/>
        <v>0.40199871050934882</v>
      </c>
      <c r="H77" s="16">
        <f t="shared" ca="1" si="8"/>
        <v>0.63660541586073505</v>
      </c>
      <c r="I77" s="16">
        <f t="shared" ca="1" si="8"/>
        <v>0.12350902643455836</v>
      </c>
      <c r="K77" s="5"/>
      <c r="L77" s="5"/>
      <c r="N77" s="25">
        <f>7+8*($M$1-1)</f>
        <v>71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43b.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44a. Persistence Rates from First to Second Year of College for Class of 2013, School Percentile Distribution</v>
      </c>
      <c r="N101" s="25">
        <f>4+5*($M$1-1)</f>
        <v>44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127</v>
      </c>
      <c r="C103" s="16">
        <f ca="1">IF(ISBLANK(INDIRECT(CONCATENATE("'ALL DATA'!",Y$1,$N103))),"*",INDIRECT(CONCATENATE("'ALL DATA'!",Y$1,$N103)))</f>
        <v>0.8303571428571429</v>
      </c>
      <c r="D103" s="16">
        <f t="shared" ref="D103:E103" ca="1" si="9">IF(ISBLANK(INDIRECT(CONCATENATE("'ALL DATA'!",Z$1,$N103))),"*",INDIRECT(CONCATENATE("'ALL DATA'!",Z$1,$N103)))</f>
        <v>0.87278106508875741</v>
      </c>
      <c r="E103" s="16">
        <f t="shared" ca="1" si="9"/>
        <v>0.90235690235690236</v>
      </c>
      <c r="N103" s="25">
        <f>8+8*($M$1-1)</f>
        <v>72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44b. Persistence Rates from First to Second Year of College for Class of 2013, Student-Weighted Totals</v>
      </c>
      <c r="N106" s="25">
        <f>4+5*($M$1-1)</f>
        <v>44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35517</v>
      </c>
      <c r="C108" s="16">
        <f ca="1">IF(ISBLANK(INDIRECT(CONCATENATE("'All DATA'!",Q$1,$N108))),"*",INDIRECT(CONCATENATE("'All DATA'!",Q$1,$N108)))</f>
        <v>0.87304671002618461</v>
      </c>
      <c r="D108" s="16">
        <f t="shared" ref="D108:I108" ca="1" si="11">IF(ISBLANK(INDIRECT(CONCATENATE("'All DATA'!",R$1,$N108))),"*",INDIRECT(CONCATENATE("'All DATA'!",R$1,$N108)))</f>
        <v>0.86483664533512972</v>
      </c>
      <c r="E108" s="16">
        <f t="shared" ca="1" si="11"/>
        <v>0.91487901149819806</v>
      </c>
      <c r="F108" s="16">
        <f t="shared" ca="1" si="11"/>
        <v>0.78794101176031361</v>
      </c>
      <c r="G108" s="16">
        <f t="shared" ca="1" si="11"/>
        <v>0.94338167232335701</v>
      </c>
      <c r="H108" s="16">
        <f t="shared" ca="1" si="11"/>
        <v>0.86555723651033789</v>
      </c>
      <c r="I108" s="16">
        <f t="shared" ca="1" si="11"/>
        <v>0.91164241164241167</v>
      </c>
      <c r="K108" s="5"/>
      <c r="L108" s="5"/>
      <c r="N108" s="25">
        <f>8+8*($M$1-1)</f>
        <v>72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44b.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45a. Six-Year Completion Rates for Class of 2009, School Percentile Distribution</v>
      </c>
      <c r="N132" s="25">
        <f>5+5*($M$1-1)</f>
        <v>45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159</v>
      </c>
      <c r="C134" s="16">
        <f ca="1">IF(ISBLANK(INDIRECT(CONCATENATE("'ALL DATA'!",Y$1,$N134))),"*",INDIRECT(CONCATENATE("'ALL DATA'!",Y$1,$N134)))</f>
        <v>0.23664122137404581</v>
      </c>
      <c r="D134" s="16">
        <f t="shared" ref="D134:E134" ca="1" si="12">IF(ISBLANK(INDIRECT(CONCATENATE("'ALL DATA'!",Z$1,$N134))),"*",INDIRECT(CONCATENATE("'ALL DATA'!",Z$1,$N134)))</f>
        <v>0.31481481481481483</v>
      </c>
      <c r="E134" s="16">
        <f t="shared" ca="1" si="12"/>
        <v>0.41558441558441561</v>
      </c>
      <c r="N134" s="25">
        <f>9+8*($M$1-1)</f>
        <v>73</v>
      </c>
    </row>
    <row r="137" spans="1:29" ht="15.75" thickBot="1" x14ac:dyDescent="0.3">
      <c r="A137" s="11" t="str">
        <f>CONCATENATE("Table ",N137,"b. Six-Year Completion Rates for Class of 2009, Student-Weighted Totals")</f>
        <v>Table 45b. Six-Year Completion Rates for Class of 2009, Student-Weighted Totals</v>
      </c>
      <c r="N137" s="25">
        <f>5+5*($M$1-1)</f>
        <v>45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67470</v>
      </c>
      <c r="C139" s="16">
        <f ca="1">IF(ISBLANK(INDIRECT(CONCATENATE("'All DATA'!",Q$1,$N139))),"*",INDIRECT(CONCATENATE("'All DATA'!",Q$1,$N139)))</f>
        <v>0.34643545279383431</v>
      </c>
      <c r="D139" s="16">
        <f t="shared" ref="D139:I139" ca="1" si="14">IF(ISBLANK(INDIRECT(CONCATENATE("'All DATA'!",R$1,$N139))),"*",INDIRECT(CONCATENATE("'All DATA'!",R$1,$N139)))</f>
        <v>0.27526307988735732</v>
      </c>
      <c r="E139" s="16">
        <f t="shared" ca="1" si="14"/>
        <v>7.1172372906476947E-2</v>
      </c>
      <c r="F139" s="16">
        <f t="shared" ca="1" si="14"/>
        <v>7.2135764043278497E-2</v>
      </c>
      <c r="G139" s="16">
        <f t="shared" ca="1" si="14"/>
        <v>0.27429968875055583</v>
      </c>
      <c r="H139" s="16">
        <f t="shared" ca="1" si="14"/>
        <v>0.28531199051430267</v>
      </c>
      <c r="I139" s="16">
        <f t="shared" ca="1" si="14"/>
        <v>6.1123462279531644E-2</v>
      </c>
      <c r="K139" s="5"/>
      <c r="L139" s="5"/>
      <c r="N139" s="25">
        <f>9+8*($M$1-1)</f>
        <v>73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45b.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Higher Income, Low Minority, Suburban Schools</v>
      </c>
      <c r="M1" s="28">
        <v>10</v>
      </c>
      <c r="N1" s="25">
        <f>2+8*($M$1-1)</f>
        <v>74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46a. College Enrollment Rates in the First Fall after High School Graduation for Classes 2014 and 2015, School Percentile Distribution</v>
      </c>
      <c r="N2" s="25">
        <f>1+5*($M$1-1)</f>
        <v>46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703</v>
      </c>
      <c r="C4" s="16">
        <f ca="1">IF(ISBLANK(INDIRECT(CONCATENATE("'ALL DATA'!",Y$1,$N4))),"*",INDIRECT(CONCATENATE("'ALL DATA'!",Y$1,$N4)))</f>
        <v>0.64785553047404065</v>
      </c>
      <c r="D4" s="16">
        <f t="shared" ref="D4:E5" ca="1" si="0">IF(ISBLANK(INDIRECT(CONCATENATE("'ALL DATA'!",Z$1,$N4))),"*",INDIRECT(CONCATENATE("'ALL DATA'!",Z$1,$N4)))</f>
        <v>0.75308641975308643</v>
      </c>
      <c r="E4" s="16">
        <f t="shared" ca="1" si="0"/>
        <v>0.82352941176470584</v>
      </c>
      <c r="N4" s="25">
        <f>2+8*($M$1-1)</f>
        <v>74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710</v>
      </c>
      <c r="C5" s="16">
        <f ca="1">IF(ISBLANK(INDIRECT(CONCATENATE("'ALL DATA'!",Y$1,$N5))),"*",INDIRECT(CONCATENATE("'ALL DATA'!",Y$1,$N5)))</f>
        <v>0.62753036437246967</v>
      </c>
      <c r="D5" s="16">
        <f t="shared" ca="1" si="0"/>
        <v>0.72528090559896619</v>
      </c>
      <c r="E5" s="16">
        <f t="shared" ca="1" si="0"/>
        <v>0.80639730639730645</v>
      </c>
      <c r="N5" s="25">
        <f>3+8*($M$1-1)</f>
        <v>75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46b. College Enrollment Rates in the First Fall after High School Graduation for Classes 2014 and 2015, Student-Weighted Totals</v>
      </c>
      <c r="N8" s="25">
        <f>1+5*($M$1-1)</f>
        <v>46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253229</v>
      </c>
      <c r="C10" s="16">
        <f ca="1">IF(ISBLANK(INDIRECT(CONCATENATE("'All DATA'!",Q$1,$N10))),"*",INDIRECT(CONCATENATE("'All DATA'!",Q$1,$N10)))</f>
        <v>0.73688637557309788</v>
      </c>
      <c r="D10" s="16">
        <f t="shared" ref="D10:I11" ca="1" si="2">IF(ISBLANK(INDIRECT(CONCATENATE("'All DATA'!",R$1,$N10))),"*",INDIRECT(CONCATENATE("'All DATA'!",R$1,$N10)))</f>
        <v>0.57695603584107669</v>
      </c>
      <c r="E10" s="16">
        <f t="shared" ca="1" si="2"/>
        <v>0.15993033973202123</v>
      </c>
      <c r="F10" s="16">
        <f t="shared" ca="1" si="2"/>
        <v>0.20176993946190996</v>
      </c>
      <c r="G10" s="16">
        <f t="shared" ca="1" si="2"/>
        <v>0.53511643611118787</v>
      </c>
      <c r="H10" s="16">
        <f t="shared" ca="1" si="2"/>
        <v>0.54964478791923521</v>
      </c>
      <c r="I10" s="16">
        <f t="shared" ca="1" si="2"/>
        <v>0.1872415876538627</v>
      </c>
      <c r="N10" s="25">
        <f>2+8*($M$1-1)</f>
        <v>74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248352</v>
      </c>
      <c r="C11" s="16">
        <f ca="1">IF(ISBLANK(INDIRECT(CONCATENATE("'All DATA'!",Q$1,$N11))),"*",INDIRECT(CONCATENATE("'All DATA'!",Q$1,$N11)))</f>
        <v>0.7235174268779796</v>
      </c>
      <c r="D11" s="16">
        <f t="shared" ca="1" si="2"/>
        <v>0.56230672593737918</v>
      </c>
      <c r="E11" s="16">
        <f t="shared" ca="1" si="2"/>
        <v>0.16121070094060044</v>
      </c>
      <c r="F11" s="16">
        <f t="shared" ca="1" si="2"/>
        <v>0.19057627883004769</v>
      </c>
      <c r="G11" s="16">
        <f t="shared" ca="1" si="2"/>
        <v>0.53294114804793202</v>
      </c>
      <c r="H11" s="16">
        <f t="shared" ca="1" si="2"/>
        <v>0.55191421852854017</v>
      </c>
      <c r="I11" s="16">
        <f t="shared" ca="1" si="2"/>
        <v>0.17160320834943951</v>
      </c>
      <c r="J11" s="30"/>
      <c r="K11" s="30"/>
      <c r="L11" s="30"/>
      <c r="M11" s="25"/>
      <c r="N11" s="25">
        <f>3+8*($M$1-1)</f>
        <v>75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46b.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47a. College Enrollment Rates in the First Year after High School Graduation for Classes 2013 and 2014, School Percentile Distribution</v>
      </c>
      <c r="N35" s="25">
        <f>2+5*($M$1-1)</f>
        <v>47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739</v>
      </c>
      <c r="C37" s="16">
        <f ca="1">IF(ISBLANK(INDIRECT(CONCATENATE("'ALL DATA'!",Y$1,$N37))),"*",INDIRECT(CONCATENATE("'ALL DATA'!",Y$1,$N37)))</f>
        <v>0.71818181818181814</v>
      </c>
      <c r="D37" s="16">
        <f t="shared" ref="D37:E38" ca="1" si="3">IF(ISBLANK(INDIRECT(CONCATENATE("'ALL DATA'!",Z$1,$N37))),"*",INDIRECT(CONCATENATE("'ALL DATA'!",Z$1,$N37)))</f>
        <v>0.79365079365079361</v>
      </c>
      <c r="E37" s="16">
        <f t="shared" ca="1" si="3"/>
        <v>0.85644371941272435</v>
      </c>
      <c r="N37" s="25">
        <f>4+8*($M$1-1)</f>
        <v>76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703</v>
      </c>
      <c r="C38" s="16">
        <f ca="1">IF(ISBLANK(INDIRECT(CONCATENATE("'ALL DATA'!",Y$1,$N38))),"*",INDIRECT(CONCATENATE("'ALL DATA'!",Y$1,$N38)))</f>
        <v>0.69283276450511944</v>
      </c>
      <c r="D38" s="16">
        <f t="shared" ca="1" si="3"/>
        <v>0.78865979381443296</v>
      </c>
      <c r="E38" s="16">
        <f t="shared" ca="1" si="3"/>
        <v>0.85</v>
      </c>
      <c r="N38" s="25">
        <f>5+8*($M$1-1)</f>
        <v>77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47b. College Enrollment Rates in the First Year after High School Graduation for Classes 2013 and 2014,  Student-Weighted Totals</v>
      </c>
      <c r="N41" s="25">
        <f>2+5*($M$1-1)</f>
        <v>47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274857</v>
      </c>
      <c r="C43" s="16">
        <f ca="1">IF(ISBLANK(INDIRECT(CONCATENATE("'All DATA'!",Q$1,$N43))),"*",INDIRECT(CONCATENATE("'All DATA'!",Q$1,$N43)))</f>
        <v>0.78234500121881556</v>
      </c>
      <c r="D43" s="16">
        <f t="shared" ref="D43:I44" ca="1" si="5">IF(ISBLANK(INDIRECT(CONCATENATE("'All DATA'!",R$1,$N43))),"*",INDIRECT(CONCATENATE("'All DATA'!",R$1,$N43)))</f>
        <v>0.60846185470990366</v>
      </c>
      <c r="E43" s="16">
        <f t="shared" ca="1" si="5"/>
        <v>0.1738831465089119</v>
      </c>
      <c r="F43" s="16">
        <f t="shared" ca="1" si="5"/>
        <v>0.23108743819513419</v>
      </c>
      <c r="G43" s="16">
        <f t="shared" ca="1" si="5"/>
        <v>0.55125756302368145</v>
      </c>
      <c r="H43" s="16">
        <f t="shared" ca="1" si="5"/>
        <v>0.58648315305777188</v>
      </c>
      <c r="I43" s="16">
        <f t="shared" ca="1" si="5"/>
        <v>0.19586184816104374</v>
      </c>
      <c r="N43" s="25">
        <f>4+8*($M$1-1)</f>
        <v>76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253229</v>
      </c>
      <c r="C44" s="16">
        <f ca="1">IF(ISBLANK(INDIRECT(CONCATENATE("'All DATA'!",Q$1,$N44))),"*",INDIRECT(CONCATENATE("'All DATA'!",Q$1,$N44)))</f>
        <v>0.77420042728123561</v>
      </c>
      <c r="D44" s="16">
        <f t="shared" ca="1" si="5"/>
        <v>0.60845321823329868</v>
      </c>
      <c r="E44" s="16">
        <f t="shared" ca="1" si="5"/>
        <v>0.16574720904793686</v>
      </c>
      <c r="F44" s="16">
        <f t="shared" ca="1" si="5"/>
        <v>0.2219650987841045</v>
      </c>
      <c r="G44" s="16">
        <f t="shared" ca="1" si="5"/>
        <v>0.55223532849713108</v>
      </c>
      <c r="H44" s="16">
        <f t="shared" ca="1" si="5"/>
        <v>0.58058516204700095</v>
      </c>
      <c r="I44" s="16">
        <f t="shared" ca="1" si="5"/>
        <v>0.19361526523423461</v>
      </c>
      <c r="N44" s="25">
        <f>5+8*($M$1-1)</f>
        <v>77</v>
      </c>
    </row>
    <row r="47" spans="1:14" x14ac:dyDescent="0.25">
      <c r="A47" s="30" t="str">
        <f>CONCATENATE("Figure ", RIGHT(A41,LEN(A41)-6))</f>
        <v>Figure 47b.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48a. College Enrollment Rates in the First Two Years after High School Graduation for Classes 2012 and 2013,  School Percentile Distribution</v>
      </c>
      <c r="N68" s="25">
        <f>3+5*($M$1-1)</f>
        <v>48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652</v>
      </c>
      <c r="C70" s="16">
        <f ca="1">IF(ISBLANK(INDIRECT(CONCATENATE("'ALL DATA'!",Y$1,$N70))),"*",INDIRECT(CONCATENATE("'ALL DATA'!",Y$1,$N70)))</f>
        <v>0.76651994808419388</v>
      </c>
      <c r="D70" s="16">
        <f t="shared" ref="D70:E71" ca="1" si="6">IF(ISBLANK(INDIRECT(CONCATENATE("'ALL DATA'!",Z$1,$N70))),"*",INDIRECT(CONCATENATE("'ALL DATA'!",Z$1,$N70)))</f>
        <v>0.83603921775341306</v>
      </c>
      <c r="E70" s="16">
        <f t="shared" ca="1" si="6"/>
        <v>0.88952881289564711</v>
      </c>
      <c r="N70" s="25">
        <f>6+8*($M$1-1)</f>
        <v>78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739</v>
      </c>
      <c r="C71" s="16">
        <f ca="1">IF(ISBLANK(INDIRECT(CONCATENATE("'ALL DATA'!",Y$1,$N71))),"*",INDIRECT(CONCATENATE("'ALL DATA'!",Y$1,$N71)))</f>
        <v>0.76310272536687629</v>
      </c>
      <c r="D71" s="16">
        <f t="shared" ca="1" si="6"/>
        <v>0.8293601003764115</v>
      </c>
      <c r="E71" s="16">
        <f t="shared" ca="1" si="6"/>
        <v>0.8878048780487805</v>
      </c>
      <c r="N71" s="25">
        <f>7+8*($M$1-1)</f>
        <v>79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48b. College Enrollment Rates in the First Two Years after High School Graduation for Class 2012 and 2013,  Student-Weighted Totals</v>
      </c>
      <c r="N74" s="25">
        <f>3+5*($M$1-1)</f>
        <v>48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243060</v>
      </c>
      <c r="C76" s="16">
        <f ca="1">IF(ISBLANK(INDIRECT(CONCATENATE("'All DATA'!",Q$1,$N76))),"*",INDIRECT(CONCATENATE("'All DATA'!",Q$1,$N76)))</f>
        <v>0.82150086398420141</v>
      </c>
      <c r="D76" s="16">
        <f t="shared" ref="D76:I77" ca="1" si="8">IF(ISBLANK(INDIRECT(CONCATENATE("'All DATA'!",R$1,$N76))),"*",INDIRECT(CONCATENATE("'All DATA'!",R$1,$N76)))</f>
        <v>0.63525055541841524</v>
      </c>
      <c r="E76" s="16">
        <f t="shared" ca="1" si="8"/>
        <v>0.18625030856578623</v>
      </c>
      <c r="F76" s="16">
        <f t="shared" ca="1" si="8"/>
        <v>0.25317617049288244</v>
      </c>
      <c r="G76" s="16">
        <f t="shared" ca="1" si="8"/>
        <v>0.56832469349131898</v>
      </c>
      <c r="H76" s="16">
        <f t="shared" ca="1" si="8"/>
        <v>0.61333415617542997</v>
      </c>
      <c r="I76" s="16">
        <f t="shared" ca="1" si="8"/>
        <v>0.2081667078087715</v>
      </c>
      <c r="K76" s="5"/>
      <c r="L76" s="5"/>
      <c r="N76" s="25">
        <f>6+8*($M$1-1)</f>
        <v>78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274857</v>
      </c>
      <c r="C77" s="16">
        <f ca="1">IF(ISBLANK(INDIRECT(CONCATENATE("'All DATA'!",Q$1,$N77))),"*",INDIRECT(CONCATENATE("'All DATA'!",Q$1,$N77)))</f>
        <v>0.81779252484018961</v>
      </c>
      <c r="D77" s="16">
        <f t="shared" ca="1" si="8"/>
        <v>0.63882673535693102</v>
      </c>
      <c r="E77" s="16">
        <f t="shared" ca="1" si="8"/>
        <v>0.17896578948325856</v>
      </c>
      <c r="F77" s="16">
        <f t="shared" ca="1" si="8"/>
        <v>0.25411759569521608</v>
      </c>
      <c r="G77" s="16">
        <f t="shared" ca="1" si="8"/>
        <v>0.56367492914497352</v>
      </c>
      <c r="H77" s="16">
        <f t="shared" ca="1" si="8"/>
        <v>0.61486882269689325</v>
      </c>
      <c r="I77" s="16">
        <f t="shared" ca="1" si="8"/>
        <v>0.20292370214329633</v>
      </c>
      <c r="K77" s="5"/>
      <c r="L77" s="5"/>
      <c r="N77" s="25">
        <f>7+8*($M$1-1)</f>
        <v>79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48b.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49a. Persistence Rates from First to Second Year of College for Class of 2013, School Percentile Distribution</v>
      </c>
      <c r="N101" s="25">
        <f>4+5*($M$1-1)</f>
        <v>49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739</v>
      </c>
      <c r="C103" s="16">
        <f ca="1">IF(ISBLANK(INDIRECT(CONCATENATE("'ALL DATA'!",Y$1,$N103))),"*",INDIRECT(CONCATENATE("'ALL DATA'!",Y$1,$N103)))</f>
        <v>0.85759493670886078</v>
      </c>
      <c r="D103" s="16">
        <f t="shared" ref="D103:E103" ca="1" si="9">IF(ISBLANK(INDIRECT(CONCATENATE("'ALL DATA'!",Z$1,$N103))),"*",INDIRECT(CONCATENATE("'ALL DATA'!",Z$1,$N103)))</f>
        <v>0.9</v>
      </c>
      <c r="E103" s="16">
        <f t="shared" ca="1" si="9"/>
        <v>0.93256262042389215</v>
      </c>
      <c r="N103" s="25">
        <f>8+8*($M$1-1)</f>
        <v>80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49b. Persistence Rates from First to Second Year of College for Class of 2013, Student-Weighted Totals</v>
      </c>
      <c r="N106" s="25">
        <f>4+5*($M$1-1)</f>
        <v>49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215033</v>
      </c>
      <c r="C108" s="16">
        <f ca="1">IF(ISBLANK(INDIRECT(CONCATENATE("'All DATA'!",Q$1,$N108))),"*",INDIRECT(CONCATENATE("'All DATA'!",Q$1,$N108)))</f>
        <v>0.89867601716945766</v>
      </c>
      <c r="D108" s="16">
        <f t="shared" ref="D108:I108" ca="1" si="11">IF(ISBLANK(INDIRECT(CONCATENATE("'All DATA'!",R$1,$N108))),"*",INDIRECT(CONCATENATE("'All DATA'!",R$1,$N108)))</f>
        <v>0.88570318105716339</v>
      </c>
      <c r="E108" s="16">
        <f t="shared" ca="1" si="11"/>
        <v>0.94407130751365265</v>
      </c>
      <c r="F108" s="16">
        <f t="shared" ca="1" si="11"/>
        <v>0.78192896278103152</v>
      </c>
      <c r="G108" s="16">
        <f t="shared" ca="1" si="11"/>
        <v>0.94761643907944326</v>
      </c>
      <c r="H108" s="16">
        <f t="shared" ca="1" si="11"/>
        <v>0.8831878609668794</v>
      </c>
      <c r="I108" s="16">
        <f t="shared" ca="1" si="11"/>
        <v>0.94505331203328746</v>
      </c>
      <c r="K108" s="5"/>
      <c r="L108" s="5"/>
      <c r="N108" s="25">
        <f>8+8*($M$1-1)</f>
        <v>80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49b.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50a. Six-Year Completion Rates for Class of 2009, School Percentile Distribution</v>
      </c>
      <c r="N132" s="25">
        <f>5+5*($M$1-1)</f>
        <v>50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641</v>
      </c>
      <c r="C134" s="16">
        <f ca="1">IF(ISBLANK(INDIRECT(CONCATENATE("'ALL DATA'!",Y$1,$N134))),"*",INDIRECT(CONCATENATE("'ALL DATA'!",Y$1,$N134)))</f>
        <v>0.38378378378378381</v>
      </c>
      <c r="D134" s="16">
        <f t="shared" ref="D134:E134" ca="1" si="12">IF(ISBLANK(INDIRECT(CONCATENATE("'ALL DATA'!",Z$1,$N134))),"*",INDIRECT(CONCATENATE("'ALL DATA'!",Z$1,$N134)))</f>
        <v>0.51752577319587634</v>
      </c>
      <c r="E134" s="16">
        <f t="shared" ca="1" si="12"/>
        <v>0.61974789915966388</v>
      </c>
      <c r="N134" s="25">
        <f>9+8*($M$1-1)</f>
        <v>81</v>
      </c>
    </row>
    <row r="137" spans="1:29" ht="15.75" thickBot="1" x14ac:dyDescent="0.3">
      <c r="A137" s="11" t="str">
        <f>CONCATENATE("Table ",N137,"b. Six-Year Completion Rates for Class of 2009, Student-Weighted Totals")</f>
        <v>Table 50b. Six-Year Completion Rates for Class of 2009, Student-Weighted Totals</v>
      </c>
      <c r="N137" s="25">
        <f>5+5*($M$1-1)</f>
        <v>50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236389</v>
      </c>
      <c r="C139" s="16">
        <f ca="1">IF(ISBLANK(INDIRECT(CONCATENATE("'All DATA'!",Q$1,$N139))),"*",INDIRECT(CONCATENATE("'All DATA'!",Q$1,$N139)))</f>
        <v>0.51122091129451874</v>
      </c>
      <c r="D139" s="16">
        <f t="shared" ref="D139:I139" ca="1" si="14">IF(ISBLANK(INDIRECT(CONCATENATE("'All DATA'!",R$1,$N139))),"*",INDIRECT(CONCATENATE("'All DATA'!",R$1,$N139)))</f>
        <v>0.36788090816408547</v>
      </c>
      <c r="E139" s="16">
        <f t="shared" ca="1" si="14"/>
        <v>0.14334000313043332</v>
      </c>
      <c r="F139" s="16">
        <f t="shared" ca="1" si="14"/>
        <v>8.2778809504672382E-2</v>
      </c>
      <c r="G139" s="16">
        <f t="shared" ca="1" si="14"/>
        <v>0.42844210178984637</v>
      </c>
      <c r="H139" s="16">
        <f t="shared" ca="1" si="14"/>
        <v>0.37126093007711863</v>
      </c>
      <c r="I139" s="16">
        <f t="shared" ca="1" si="14"/>
        <v>0.13995998121740014</v>
      </c>
      <c r="K139" s="5"/>
      <c r="L139" s="5"/>
      <c r="N139" s="25">
        <f>9+8*($M$1-1)</f>
        <v>81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50b.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Higher Income, High Minority, Rural Schools</v>
      </c>
      <c r="M1" s="28">
        <v>11</v>
      </c>
      <c r="N1" s="25">
        <f>2+8*($M$1-1)</f>
        <v>82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51a. College Enrollment Rates in the First Fall after High School Graduation for Classes 2014 and 2015, School Percentile Distribution</v>
      </c>
      <c r="N2" s="25">
        <f>1+5*($M$1-1)</f>
        <v>51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28</v>
      </c>
      <c r="C4" s="16">
        <f ca="1">IF(ISBLANK(INDIRECT(CONCATENATE("'ALL DATA'!",Y$1,$N4))),"*",INDIRECT(CONCATENATE("'ALL DATA'!",Y$1,$N4)))</f>
        <v>0.58021691756631522</v>
      </c>
      <c r="D4" s="16">
        <f t="shared" ref="D4:E5" ca="1" si="0">IF(ISBLANK(INDIRECT(CONCATENATE("'ALL DATA'!",Z$1,$N4))),"*",INDIRECT(CONCATENATE("'ALL DATA'!",Z$1,$N4)))</f>
        <v>0.63231697031039147</v>
      </c>
      <c r="E4" s="16">
        <f t="shared" ca="1" si="0"/>
        <v>0.70278446121142757</v>
      </c>
      <c r="N4" s="25">
        <f>2+8*($M$1-1)</f>
        <v>82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23</v>
      </c>
      <c r="C5" s="16">
        <f ca="1">IF(ISBLANK(INDIRECT(CONCATENATE("'ALL DATA'!",Y$1,$N5))),"*",INDIRECT(CONCATENATE("'ALL DATA'!",Y$1,$N5)))</f>
        <v>0.6</v>
      </c>
      <c r="D5" s="16">
        <f t="shared" ca="1" si="0"/>
        <v>0.63492063492063489</v>
      </c>
      <c r="E5" s="16">
        <f t="shared" ca="1" si="0"/>
        <v>0.67489711934156382</v>
      </c>
      <c r="N5" s="25">
        <f>3+8*($M$1-1)</f>
        <v>83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51b. College Enrollment Rates in the First Fall after High School Graduation for Classes 2014 and 2015, Student-Weighted Totals</v>
      </c>
      <c r="N8" s="25">
        <f>1+5*($M$1-1)</f>
        <v>51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7711</v>
      </c>
      <c r="C10" s="16">
        <f ca="1">IF(ISBLANK(INDIRECT(CONCATENATE("'All DATA'!",Q$1,$N10))),"*",INDIRECT(CONCATENATE("'All DATA'!",Q$1,$N10)))</f>
        <v>0.64414472831020619</v>
      </c>
      <c r="D10" s="16">
        <f t="shared" ref="D10:I11" ca="1" si="2">IF(ISBLANK(INDIRECT(CONCATENATE("'All DATA'!",R$1,$N10))),"*",INDIRECT(CONCATENATE("'All DATA'!",R$1,$N10)))</f>
        <v>0.57606017377772012</v>
      </c>
      <c r="E10" s="16">
        <f t="shared" ca="1" si="2"/>
        <v>6.8084554532486061E-2</v>
      </c>
      <c r="F10" s="16">
        <f t="shared" ca="1" si="2"/>
        <v>0.28803008688886006</v>
      </c>
      <c r="G10" s="16">
        <f t="shared" ca="1" si="2"/>
        <v>0.35611464142134613</v>
      </c>
      <c r="H10" s="16">
        <f t="shared" ca="1" si="2"/>
        <v>0.56322137206587997</v>
      </c>
      <c r="I10" s="16">
        <f t="shared" ca="1" si="2"/>
        <v>8.0923356244326283E-2</v>
      </c>
      <c r="N10" s="25">
        <f>2+8*($M$1-1)</f>
        <v>82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7370</v>
      </c>
      <c r="C11" s="16">
        <f ca="1">IF(ISBLANK(INDIRECT(CONCATENATE("'All DATA'!",Q$1,$N11))),"*",INDIRECT(CONCATENATE("'All DATA'!",Q$1,$N11)))</f>
        <v>0.63514246947082764</v>
      </c>
      <c r="D11" s="16">
        <f t="shared" ca="1" si="2"/>
        <v>0.58100407055630932</v>
      </c>
      <c r="E11" s="16">
        <f t="shared" ca="1" si="2"/>
        <v>5.4138398914518319E-2</v>
      </c>
      <c r="F11" s="16">
        <f t="shared" ca="1" si="2"/>
        <v>0.2773405698778833</v>
      </c>
      <c r="G11" s="16">
        <f t="shared" ca="1" si="2"/>
        <v>0.35780189959294439</v>
      </c>
      <c r="H11" s="16">
        <f t="shared" ca="1" si="2"/>
        <v>0.56404341926729984</v>
      </c>
      <c r="I11" s="16">
        <f t="shared" ca="1" si="2"/>
        <v>7.1099050203527817E-2</v>
      </c>
      <c r="J11" s="30"/>
      <c r="K11" s="30"/>
      <c r="L11" s="30"/>
      <c r="M11" s="25"/>
      <c r="N11" s="25">
        <f>3+8*($M$1-1)</f>
        <v>83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51b.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52a. College Enrollment Rates in the First Year after High School Graduation for Classes 2013 and 2014, School Percentile Distribution</v>
      </c>
      <c r="N35" s="25">
        <f>2+5*($M$1-1)</f>
        <v>52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32</v>
      </c>
      <c r="C37" s="16">
        <f ca="1">IF(ISBLANK(INDIRECT(CONCATENATE("'ALL DATA'!",Y$1,$N37))),"*",INDIRECT(CONCATENATE("'ALL DATA'!",Y$1,$N37)))</f>
        <v>0.59182514902072092</v>
      </c>
      <c r="D37" s="16">
        <f t="shared" ref="D37:E38" ca="1" si="3">IF(ISBLANK(INDIRECT(CONCATENATE("'ALL DATA'!",Z$1,$N37))),"*",INDIRECT(CONCATENATE("'ALL DATA'!",Z$1,$N37)))</f>
        <v>0.67899159663865549</v>
      </c>
      <c r="E37" s="16">
        <f t="shared" ca="1" si="3"/>
        <v>0.73224127372933245</v>
      </c>
      <c r="N37" s="25">
        <f>4+8*($M$1-1)</f>
        <v>84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28</v>
      </c>
      <c r="C38" s="16">
        <f ca="1">IF(ISBLANK(INDIRECT(CONCATENATE("'ALL DATA'!",Y$1,$N38))),"*",INDIRECT(CONCATENATE("'ALL DATA'!",Y$1,$N38)))</f>
        <v>0.62524826216484608</v>
      </c>
      <c r="D38" s="16">
        <f t="shared" ca="1" si="3"/>
        <v>0.68511546184738958</v>
      </c>
      <c r="E38" s="16">
        <f t="shared" ca="1" si="3"/>
        <v>0.75606655042138915</v>
      </c>
      <c r="N38" s="25">
        <f>5+8*($M$1-1)</f>
        <v>85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52b. College Enrollment Rates in the First Year after High School Graduation for Classes 2013 and 2014,  Student-Weighted Totals</v>
      </c>
      <c r="N41" s="25">
        <f>2+5*($M$1-1)</f>
        <v>52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9168</v>
      </c>
      <c r="C43" s="16">
        <f ca="1">IF(ISBLANK(INDIRECT(CONCATENATE("'All DATA'!",Q$1,$N43))),"*",INDIRECT(CONCATENATE("'All DATA'!",Q$1,$N43)))</f>
        <v>0.6847731239092496</v>
      </c>
      <c r="D43" s="16">
        <f t="shared" ref="D43:I44" ca="1" si="5">IF(ISBLANK(INDIRECT(CONCATENATE("'All DATA'!",R$1,$N43))),"*",INDIRECT(CONCATENATE("'All DATA'!",R$1,$N43)))</f>
        <v>0.61627399650959858</v>
      </c>
      <c r="E43" s="16">
        <f t="shared" ca="1" si="5"/>
        <v>6.8499127399650958E-2</v>
      </c>
      <c r="F43" s="16">
        <f t="shared" ca="1" si="5"/>
        <v>0.28512216404886565</v>
      </c>
      <c r="G43" s="16">
        <f t="shared" ca="1" si="5"/>
        <v>0.39965095986038396</v>
      </c>
      <c r="H43" s="16">
        <f t="shared" ca="1" si="5"/>
        <v>0.60242146596858637</v>
      </c>
      <c r="I43" s="16">
        <f t="shared" ca="1" si="5"/>
        <v>8.2351657940663181E-2</v>
      </c>
      <c r="N43" s="25">
        <f>4+8*($M$1-1)</f>
        <v>84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7711</v>
      </c>
      <c r="C44" s="16">
        <f ca="1">IF(ISBLANK(INDIRECT(CONCATENATE("'All DATA'!",Q$1,$N44))),"*",INDIRECT(CONCATENATE("'All DATA'!",Q$1,$N44)))</f>
        <v>0.69627804435222407</v>
      </c>
      <c r="D44" s="16">
        <f t="shared" ca="1" si="5"/>
        <v>0.62352483465179609</v>
      </c>
      <c r="E44" s="16">
        <f t="shared" ca="1" si="5"/>
        <v>7.2753209700427965E-2</v>
      </c>
      <c r="F44" s="16">
        <f t="shared" ca="1" si="5"/>
        <v>0.31811697574893011</v>
      </c>
      <c r="G44" s="16">
        <f t="shared" ca="1" si="5"/>
        <v>0.37816106860329401</v>
      </c>
      <c r="H44" s="16">
        <f t="shared" ca="1" si="5"/>
        <v>0.61003760861107503</v>
      </c>
      <c r="I44" s="16">
        <f t="shared" ca="1" si="5"/>
        <v>8.6240435741149007E-2</v>
      </c>
      <c r="N44" s="25">
        <f>5+8*($M$1-1)</f>
        <v>85</v>
      </c>
    </row>
    <row r="47" spans="1:14" x14ac:dyDescent="0.25">
      <c r="A47" s="30" t="str">
        <f>CONCATENATE("Figure ", RIGHT(A41,LEN(A41)-6))</f>
        <v>Figure 52b.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53a. College Enrollment Rates in the First Two Years after High School Graduation for Classes 2012 and 2013,  School Percentile Distribution</v>
      </c>
      <c r="N68" s="25">
        <f>3+5*($M$1-1)</f>
        <v>53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67</v>
      </c>
      <c r="C70" s="16">
        <f ca="1">IF(ISBLANK(INDIRECT(CONCATENATE("'ALL DATA'!",Y$1,$N70))),"*",INDIRECT(CONCATENATE("'ALL DATA'!",Y$1,$N70)))</f>
        <v>0.65806451612903227</v>
      </c>
      <c r="D70" s="16">
        <f t="shared" ref="D70:E71" ca="1" si="6">IF(ISBLANK(INDIRECT(CONCATENATE("'ALL DATA'!",Z$1,$N70))),"*",INDIRECT(CONCATENATE("'ALL DATA'!",Z$1,$N70)))</f>
        <v>0.72611464968152861</v>
      </c>
      <c r="E70" s="16">
        <f t="shared" ca="1" si="6"/>
        <v>0.78202247191011232</v>
      </c>
      <c r="N70" s="25">
        <f>6+8*($M$1-1)</f>
        <v>86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32</v>
      </c>
      <c r="C71" s="16">
        <f ca="1">IF(ISBLANK(INDIRECT(CONCATENATE("'ALL DATA'!",Y$1,$N71))),"*",INDIRECT(CONCATENATE("'ALL DATA'!",Y$1,$N71)))</f>
        <v>0.67058194637078128</v>
      </c>
      <c r="D71" s="16">
        <f t="shared" ca="1" si="6"/>
        <v>0.73251310425160154</v>
      </c>
      <c r="E71" s="16">
        <f t="shared" ca="1" si="6"/>
        <v>0.77923976608187129</v>
      </c>
      <c r="N71" s="25">
        <f>7+8*($M$1-1)</f>
        <v>87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53b. College Enrollment Rates in the First Two Years after High School Graduation for Class 2012 and 2013,  Student-Weighted Totals</v>
      </c>
      <c r="N74" s="25">
        <f>3+5*($M$1-1)</f>
        <v>53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20831</v>
      </c>
      <c r="C76" s="16">
        <f ca="1">IF(ISBLANK(INDIRECT(CONCATENATE("'All DATA'!",Q$1,$N76))),"*",INDIRECT(CONCATENATE("'All DATA'!",Q$1,$N76)))</f>
        <v>0.72056070279871343</v>
      </c>
      <c r="D76" s="16">
        <f t="shared" ref="D76:I77" ca="1" si="8">IF(ISBLANK(INDIRECT(CONCATENATE("'All DATA'!",R$1,$N76))),"*",INDIRECT(CONCATENATE("'All DATA'!",R$1,$N76)))</f>
        <v>0.64077576688589122</v>
      </c>
      <c r="E76" s="16">
        <f t="shared" ca="1" si="8"/>
        <v>7.9784935912822236E-2</v>
      </c>
      <c r="F76" s="16">
        <f t="shared" ca="1" si="8"/>
        <v>0.33930200182420434</v>
      </c>
      <c r="G76" s="16">
        <f t="shared" ca="1" si="8"/>
        <v>0.38125870097450915</v>
      </c>
      <c r="H76" s="16">
        <f t="shared" ca="1" si="8"/>
        <v>0.6372233690173299</v>
      </c>
      <c r="I76" s="16">
        <f t="shared" ca="1" si="8"/>
        <v>8.3337333781383513E-2</v>
      </c>
      <c r="K76" s="5"/>
      <c r="L76" s="5"/>
      <c r="N76" s="25">
        <f>6+8*($M$1-1)</f>
        <v>86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9168</v>
      </c>
      <c r="C77" s="16">
        <f ca="1">IF(ISBLANK(INDIRECT(CONCATENATE("'All DATA'!",Q$1,$N77))),"*",INDIRECT(CONCATENATE("'All DATA'!",Q$1,$N77)))</f>
        <v>0.73614746945898779</v>
      </c>
      <c r="D77" s="16">
        <f t="shared" ca="1" si="8"/>
        <v>0.66219458987783597</v>
      </c>
      <c r="E77" s="16">
        <f t="shared" ca="1" si="8"/>
        <v>7.3952879581151834E-2</v>
      </c>
      <c r="F77" s="16">
        <f t="shared" ca="1" si="8"/>
        <v>0.31991710296684117</v>
      </c>
      <c r="G77" s="16">
        <f t="shared" ca="1" si="8"/>
        <v>0.41623036649214662</v>
      </c>
      <c r="H77" s="16">
        <f t="shared" ca="1" si="8"/>
        <v>0.64430628272251311</v>
      </c>
      <c r="I77" s="16">
        <f t="shared" ca="1" si="8"/>
        <v>9.1841186736474692E-2</v>
      </c>
      <c r="K77" s="5"/>
      <c r="L77" s="5"/>
      <c r="N77" s="25">
        <f>7+8*($M$1-1)</f>
        <v>87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53b.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54a. Persistence Rates from First to Second Year of College for Class of 2013, School Percentile Distribution</v>
      </c>
      <c r="N101" s="25">
        <f>4+5*($M$1-1)</f>
        <v>54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32</v>
      </c>
      <c r="C103" s="16">
        <f ca="1">IF(ISBLANK(INDIRECT(CONCATENATE("'ALL DATA'!",Y$1,$N103))),"*",INDIRECT(CONCATENATE("'ALL DATA'!",Y$1,$N103)))</f>
        <v>0.81082652419861723</v>
      </c>
      <c r="D103" s="16">
        <f t="shared" ref="D103:E103" ca="1" si="9">IF(ISBLANK(INDIRECT(CONCATENATE("'ALL DATA'!",Z$1,$N103))),"*",INDIRECT(CONCATENATE("'ALL DATA'!",Z$1,$N103)))</f>
        <v>0.84580673563724407</v>
      </c>
      <c r="E103" s="16">
        <f t="shared" ca="1" si="9"/>
        <v>0.89504283965728271</v>
      </c>
      <c r="N103" s="25">
        <f>8+8*($M$1-1)</f>
        <v>88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54b. Persistence Rates from First to Second Year of College for Class of 2013, Student-Weighted Totals</v>
      </c>
      <c r="N106" s="25">
        <f>4+5*($M$1-1)</f>
        <v>54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6278</v>
      </c>
      <c r="C108" s="16">
        <f ca="1">IF(ISBLANK(INDIRECT(CONCATENATE("'All DATA'!",Q$1,$N108))),"*",INDIRECT(CONCATENATE("'All DATA'!",Q$1,$N108)))</f>
        <v>0.84597005415737492</v>
      </c>
      <c r="D108" s="16">
        <f t="shared" ref="D108:I108" ca="1" si="11">IF(ISBLANK(INDIRECT(CONCATENATE("'All DATA'!",R$1,$N108))),"*",INDIRECT(CONCATENATE("'All DATA'!",R$1,$N108)))</f>
        <v>0.84371681415929201</v>
      </c>
      <c r="E108" s="16">
        <f t="shared" ca="1" si="11"/>
        <v>0.86624203821656054</v>
      </c>
      <c r="F108" s="16">
        <f t="shared" ca="1" si="11"/>
        <v>0.75937260902830905</v>
      </c>
      <c r="G108" s="16">
        <f t="shared" ca="1" si="11"/>
        <v>0.90775109170305679</v>
      </c>
      <c r="H108" s="16">
        <f t="shared" ca="1" si="11"/>
        <v>0.84320115879051238</v>
      </c>
      <c r="I108" s="16">
        <f t="shared" ca="1" si="11"/>
        <v>0.86622516556291396</v>
      </c>
      <c r="K108" s="5"/>
      <c r="L108" s="5"/>
      <c r="N108" s="25">
        <f>8+8*($M$1-1)</f>
        <v>88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54b.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55a. Six-Year Completion Rates for Class of 2009, School Percentile Distribution</v>
      </c>
      <c r="N132" s="25">
        <f>5+5*($M$1-1)</f>
        <v>55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44</v>
      </c>
      <c r="C134" s="16">
        <f ca="1">IF(ISBLANK(INDIRECT(CONCATENATE("'ALL DATA'!",Y$1,$N134))),"*",INDIRECT(CONCATENATE("'ALL DATA'!",Y$1,$N134)))</f>
        <v>0.24969466814243729</v>
      </c>
      <c r="D134" s="16">
        <f t="shared" ref="D134:E134" ca="1" si="12">IF(ISBLANK(INDIRECT(CONCATENATE("'ALL DATA'!",Z$1,$N134))),"*",INDIRECT(CONCATENATE("'ALL DATA'!",Z$1,$N134)))</f>
        <v>0.28624363867684477</v>
      </c>
      <c r="E134" s="16">
        <f t="shared" ca="1" si="12"/>
        <v>0.35527954514687965</v>
      </c>
      <c r="N134" s="25">
        <f>9+8*($M$1-1)</f>
        <v>89</v>
      </c>
    </row>
    <row r="137" spans="1:29" ht="15.75" thickBot="1" x14ac:dyDescent="0.3">
      <c r="A137" s="11" t="str">
        <f>CONCATENATE("Table ",N137,"b. Six-Year Completion Rates for Class of 2009, Student-Weighted Totals")</f>
        <v>Table 55b. Six-Year Completion Rates for Class of 2009, Student-Weighted Totals</v>
      </c>
      <c r="N137" s="25">
        <f>5+5*($M$1-1)</f>
        <v>55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12168</v>
      </c>
      <c r="C139" s="16">
        <f ca="1">IF(ISBLANK(INDIRECT(CONCATENATE("'All DATA'!",Q$1,$N139))),"*",INDIRECT(CONCATENATE("'All DATA'!",Q$1,$N139)))</f>
        <v>0.30481591058514135</v>
      </c>
      <c r="D139" s="16">
        <f t="shared" ref="D139:I139" ca="1" si="14">IF(ISBLANK(INDIRECT(CONCATENATE("'All DATA'!",R$1,$N139))),"*",INDIRECT(CONCATENATE("'All DATA'!",R$1,$N139)))</f>
        <v>0.24810979618671927</v>
      </c>
      <c r="E139" s="16">
        <f t="shared" ca="1" si="14"/>
        <v>5.6706114398422089E-2</v>
      </c>
      <c r="F139" s="16">
        <f t="shared" ca="1" si="14"/>
        <v>7.790927021696252E-2</v>
      </c>
      <c r="G139" s="16">
        <f t="shared" ca="1" si="14"/>
        <v>0.22690664036817884</v>
      </c>
      <c r="H139" s="16">
        <f t="shared" ca="1" si="14"/>
        <v>0.25830046022353714</v>
      </c>
      <c r="I139" s="16">
        <f t="shared" ca="1" si="14"/>
        <v>4.6515450361604205E-2</v>
      </c>
      <c r="K139" s="5"/>
      <c r="L139" s="5"/>
      <c r="N139" s="25">
        <f>9+8*($M$1-1)</f>
        <v>89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55b.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Higher Income, Low Minority, Rural Schools</v>
      </c>
      <c r="M1" s="28">
        <v>12</v>
      </c>
      <c r="N1" s="25">
        <f>2+8*($M$1-1)</f>
        <v>90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56a. College Enrollment Rates in the First Fall after High School Graduation for Classes 2014 and 2015, School Percentile Distribution</v>
      </c>
      <c r="N2" s="25">
        <f>1+5*($M$1-1)</f>
        <v>56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1059</v>
      </c>
      <c r="C4" s="16">
        <f ca="1">IF(ISBLANK(INDIRECT(CONCATENATE("'ALL DATA'!",Y$1,$N4))),"*",INDIRECT(CONCATENATE("'ALL DATA'!",Y$1,$N4)))</f>
        <v>0.56666666666666665</v>
      </c>
      <c r="D4" s="16">
        <f t="shared" ref="D4:E5" ca="1" si="0">IF(ISBLANK(INDIRECT(CONCATENATE("'ALL DATA'!",Z$1,$N4))),"*",INDIRECT(CONCATENATE("'ALL DATA'!",Z$1,$N4)))</f>
        <v>0.67045454545454541</v>
      </c>
      <c r="E4" s="16">
        <f t="shared" ca="1" si="0"/>
        <v>0.75180722891566265</v>
      </c>
      <c r="N4" s="25">
        <f>2+8*($M$1-1)</f>
        <v>90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985</v>
      </c>
      <c r="C5" s="16">
        <f ca="1">IF(ISBLANK(INDIRECT(CONCATENATE("'ALL DATA'!",Y$1,$N5))),"*",INDIRECT(CONCATENATE("'ALL DATA'!",Y$1,$N5)))</f>
        <v>0.51648351648351654</v>
      </c>
      <c r="D5" s="16">
        <f t="shared" ca="1" si="0"/>
        <v>0.61475409836065575</v>
      </c>
      <c r="E5" s="16">
        <f t="shared" ca="1" si="0"/>
        <v>0.72666666666666668</v>
      </c>
      <c r="N5" s="25">
        <f>3+8*($M$1-1)</f>
        <v>91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56b. College Enrollment Rates in the First Fall after High School Graduation for Classes 2014 and 2015, Student-Weighted Totals</v>
      </c>
      <c r="N8" s="25">
        <f>1+5*($M$1-1)</f>
        <v>56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105735</v>
      </c>
      <c r="C10" s="16">
        <f ca="1">IF(ISBLANK(INDIRECT(CONCATENATE("'All DATA'!",Q$1,$N10))),"*",INDIRECT(CONCATENATE("'All DATA'!",Q$1,$N10)))</f>
        <v>0.65369083085071167</v>
      </c>
      <c r="D10" s="16">
        <f t="shared" ref="D10:I11" ca="1" si="2">IF(ISBLANK(INDIRECT(CONCATENATE("'All DATA'!",R$1,$N10))),"*",INDIRECT(CONCATENATE("'All DATA'!",R$1,$N10)))</f>
        <v>0.53025961129238186</v>
      </c>
      <c r="E10" s="16">
        <f t="shared" ca="1" si="2"/>
        <v>0.12343121955832978</v>
      </c>
      <c r="F10" s="16">
        <f t="shared" ca="1" si="2"/>
        <v>0.20166453870525369</v>
      </c>
      <c r="G10" s="16">
        <f t="shared" ca="1" si="2"/>
        <v>0.45202629214545798</v>
      </c>
      <c r="H10" s="16">
        <f t="shared" ca="1" si="2"/>
        <v>0.49966425497706529</v>
      </c>
      <c r="I10" s="16">
        <f t="shared" ca="1" si="2"/>
        <v>0.15402657587364638</v>
      </c>
      <c r="N10" s="25">
        <f>2+8*($M$1-1)</f>
        <v>90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98806</v>
      </c>
      <c r="C11" s="16">
        <f ca="1">IF(ISBLANK(INDIRECT(CONCATENATE("'All DATA'!",Q$1,$N11))),"*",INDIRECT(CONCATENATE("'All DATA'!",Q$1,$N11)))</f>
        <v>0.61746250227718968</v>
      </c>
      <c r="D11" s="16">
        <f t="shared" ca="1" si="2"/>
        <v>0.48423172681820942</v>
      </c>
      <c r="E11" s="16">
        <f t="shared" ca="1" si="2"/>
        <v>0.13323077545898021</v>
      </c>
      <c r="F11" s="16">
        <f t="shared" ca="1" si="2"/>
        <v>0.16319859117867336</v>
      </c>
      <c r="G11" s="16">
        <f t="shared" ca="1" si="2"/>
        <v>0.45426391109851627</v>
      </c>
      <c r="H11" s="16">
        <f t="shared" ca="1" si="2"/>
        <v>0.49346193550998929</v>
      </c>
      <c r="I11" s="16">
        <f t="shared" ca="1" si="2"/>
        <v>0.12400056676720038</v>
      </c>
      <c r="J11" s="30"/>
      <c r="K11" s="30"/>
      <c r="L11" s="30"/>
      <c r="M11" s="25"/>
      <c r="N11" s="25">
        <f>3+8*($M$1-1)</f>
        <v>91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56b.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57a. College Enrollment Rates in the First Year after High School Graduation for Classes 2013 and 2014, School Percentile Distribution</v>
      </c>
      <c r="N35" s="25">
        <f>2+5*($M$1-1)</f>
        <v>57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1061</v>
      </c>
      <c r="C37" s="16">
        <f ca="1">IF(ISBLANK(INDIRECT(CONCATENATE("'ALL DATA'!",Y$1,$N37))),"*",INDIRECT(CONCATENATE("'ALL DATA'!",Y$1,$N37)))</f>
        <v>0.61290322580645162</v>
      </c>
      <c r="D37" s="16">
        <f t="shared" ref="D37:E38" ca="1" si="3">IF(ISBLANK(INDIRECT(CONCATENATE("'ALL DATA'!",Z$1,$N37))),"*",INDIRECT(CONCATENATE("'ALL DATA'!",Z$1,$N37)))</f>
        <v>0.70707070707070707</v>
      </c>
      <c r="E37" s="16">
        <f t="shared" ca="1" si="3"/>
        <v>0.79104477611940294</v>
      </c>
      <c r="N37" s="25">
        <f>4+8*($M$1-1)</f>
        <v>92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1059</v>
      </c>
      <c r="C38" s="16">
        <f ca="1">IF(ISBLANK(INDIRECT(CONCATENATE("'ALL DATA'!",Y$1,$N38))),"*",INDIRECT(CONCATENATE("'ALL DATA'!",Y$1,$N38)))</f>
        <v>0.6</v>
      </c>
      <c r="D38" s="16">
        <f t="shared" ca="1" si="3"/>
        <v>0.7</v>
      </c>
      <c r="E38" s="16">
        <f t="shared" ca="1" si="3"/>
        <v>0.78082191780821919</v>
      </c>
      <c r="N38" s="25">
        <f>5+8*($M$1-1)</f>
        <v>93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57b. College Enrollment Rates in the First Year after High School Graduation for Classes 2013 and 2014,  Student-Weighted Totals</v>
      </c>
      <c r="N41" s="25">
        <f>2+5*($M$1-1)</f>
        <v>57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108267</v>
      </c>
      <c r="C43" s="16">
        <f ca="1">IF(ISBLANK(INDIRECT(CONCATENATE("'All DATA'!",Q$1,$N43))),"*",INDIRECT(CONCATENATE("'All DATA'!",Q$1,$N43)))</f>
        <v>0.69636177228518381</v>
      </c>
      <c r="D43" s="16">
        <f t="shared" ref="D43:I44" ca="1" si="5">IF(ISBLANK(INDIRECT(CONCATENATE("'All DATA'!",R$1,$N43))),"*",INDIRECT(CONCATENATE("'All DATA'!",R$1,$N43)))</f>
        <v>0.56435478954806173</v>
      </c>
      <c r="E43" s="16">
        <f t="shared" ca="1" si="5"/>
        <v>0.13200698273712211</v>
      </c>
      <c r="F43" s="16">
        <f t="shared" ca="1" si="5"/>
        <v>0.22829671090914128</v>
      </c>
      <c r="G43" s="16">
        <f t="shared" ca="1" si="5"/>
        <v>0.46806506137604253</v>
      </c>
      <c r="H43" s="16">
        <f t="shared" ca="1" si="5"/>
        <v>0.53814181606583722</v>
      </c>
      <c r="I43" s="16">
        <f t="shared" ca="1" si="5"/>
        <v>0.15821995621934662</v>
      </c>
      <c r="N43" s="25">
        <f>4+8*($M$1-1)</f>
        <v>92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105735</v>
      </c>
      <c r="C44" s="16">
        <f ca="1">IF(ISBLANK(INDIRECT(CONCATENATE("'All DATA'!",Q$1,$N44))),"*",INDIRECT(CONCATENATE("'All DATA'!",Q$1,$N44)))</f>
        <v>0.68656547027947223</v>
      </c>
      <c r="D44" s="16">
        <f t="shared" ca="1" si="5"/>
        <v>0.55810280418026192</v>
      </c>
      <c r="E44" s="16">
        <f t="shared" ca="1" si="5"/>
        <v>0.12846266609921028</v>
      </c>
      <c r="F44" s="16">
        <f t="shared" ca="1" si="5"/>
        <v>0.21865985719014516</v>
      </c>
      <c r="G44" s="16">
        <f t="shared" ca="1" si="5"/>
        <v>0.4679056130893271</v>
      </c>
      <c r="H44" s="16">
        <f t="shared" ca="1" si="5"/>
        <v>0.52664680569347899</v>
      </c>
      <c r="I44" s="16">
        <f t="shared" ca="1" si="5"/>
        <v>0.1599186645859933</v>
      </c>
      <c r="N44" s="25">
        <f>5+8*($M$1-1)</f>
        <v>93</v>
      </c>
    </row>
    <row r="47" spans="1:14" x14ac:dyDescent="0.25">
      <c r="A47" s="30" t="str">
        <f>CONCATENATE("Figure ", RIGHT(A41,LEN(A41)-6))</f>
        <v>Figure 57b.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58a. College Enrollment Rates in the First Two Years after High School Graduation for Classes 2012 and 2013,  School Percentile Distribution</v>
      </c>
      <c r="N68" s="25">
        <f>3+5*($M$1-1)</f>
        <v>58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1196</v>
      </c>
      <c r="C70" s="16">
        <f ca="1">IF(ISBLANK(INDIRECT(CONCATENATE("'ALL DATA'!",Y$1,$N70))),"*",INDIRECT(CONCATENATE("'ALL DATA'!",Y$1,$N70)))</f>
        <v>0.66666666666666663</v>
      </c>
      <c r="D70" s="16">
        <f t="shared" ref="D70:E71" ca="1" si="6">IF(ISBLANK(INDIRECT(CONCATENATE("'ALL DATA'!",Z$1,$N70))),"*",INDIRECT(CONCATENATE("'ALL DATA'!",Z$1,$N70)))</f>
        <v>0.75</v>
      </c>
      <c r="E70" s="16">
        <f t="shared" ca="1" si="6"/>
        <v>0.81818181818181823</v>
      </c>
      <c r="N70" s="25">
        <f>6+8*($M$1-1)</f>
        <v>94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1061</v>
      </c>
      <c r="C71" s="16">
        <f ca="1">IF(ISBLANK(INDIRECT(CONCATENATE("'ALL DATA'!",Y$1,$N71))),"*",INDIRECT(CONCATENATE("'ALL DATA'!",Y$1,$N71)))</f>
        <v>0.65</v>
      </c>
      <c r="D71" s="16">
        <f t="shared" ca="1" si="6"/>
        <v>0.74137931034482762</v>
      </c>
      <c r="E71" s="16">
        <f t="shared" ca="1" si="6"/>
        <v>0.819620253164557</v>
      </c>
      <c r="N71" s="25">
        <f>7+8*($M$1-1)</f>
        <v>95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58b. College Enrollment Rates in the First Two Years after High School Graduation for Class 2012 and 2013,  Student-Weighted Totals</v>
      </c>
      <c r="N74" s="25">
        <f>3+5*($M$1-1)</f>
        <v>58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155405</v>
      </c>
      <c r="C76" s="16">
        <f ca="1">IF(ISBLANK(INDIRECT(CONCATENATE("'All DATA'!",Q$1,$N76))),"*",INDIRECT(CONCATENATE("'All DATA'!",Q$1,$N76)))</f>
        <v>0.74919082397606251</v>
      </c>
      <c r="D76" s="16">
        <f t="shared" ref="D76:I77" ca="1" si="8">IF(ISBLANK(INDIRECT(CONCATENATE("'All DATA'!",R$1,$N76))),"*",INDIRECT(CONCATENATE("'All DATA'!",R$1,$N76)))</f>
        <v>0.61336507834368259</v>
      </c>
      <c r="E76" s="16">
        <f t="shared" ca="1" si="8"/>
        <v>0.13582574563237992</v>
      </c>
      <c r="F76" s="16">
        <f t="shared" ca="1" si="8"/>
        <v>0.26078311508638718</v>
      </c>
      <c r="G76" s="16">
        <f t="shared" ca="1" si="8"/>
        <v>0.48840770888967538</v>
      </c>
      <c r="H76" s="16">
        <f t="shared" ca="1" si="8"/>
        <v>0.58474952543354464</v>
      </c>
      <c r="I76" s="16">
        <f t="shared" ca="1" si="8"/>
        <v>0.16444129854251793</v>
      </c>
      <c r="K76" s="5"/>
      <c r="L76" s="5"/>
      <c r="N76" s="25">
        <f>6+8*($M$1-1)</f>
        <v>94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108267</v>
      </c>
      <c r="C77" s="16">
        <f ca="1">IF(ISBLANK(INDIRECT(CONCATENATE("'All DATA'!",Q$1,$N77))),"*",INDIRECT(CONCATENATE("'All DATA'!",Q$1,$N77)))</f>
        <v>0.73484071785493277</v>
      </c>
      <c r="D77" s="16">
        <f t="shared" ca="1" si="8"/>
        <v>0.59757820942669515</v>
      </c>
      <c r="E77" s="16">
        <f t="shared" ca="1" si="8"/>
        <v>0.13726250842823759</v>
      </c>
      <c r="F77" s="16">
        <f t="shared" ca="1" si="8"/>
        <v>0.25297643788042523</v>
      </c>
      <c r="G77" s="16">
        <f t="shared" ca="1" si="8"/>
        <v>0.48186427997450748</v>
      </c>
      <c r="H77" s="16">
        <f t="shared" ca="1" si="8"/>
        <v>0.56804012302917783</v>
      </c>
      <c r="I77" s="16">
        <f t="shared" ca="1" si="8"/>
        <v>0.16680059482575485</v>
      </c>
      <c r="K77" s="5"/>
      <c r="L77" s="5"/>
      <c r="N77" s="25">
        <f>7+8*($M$1-1)</f>
        <v>95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58b.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59a. Persistence Rates from First to Second Year of College for Class of 2013, School Percentile Distribution</v>
      </c>
      <c r="N101" s="25">
        <f>4+5*($M$1-1)</f>
        <v>59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1061</v>
      </c>
      <c r="C103" s="16">
        <f ca="1">IF(ISBLANK(INDIRECT(CONCATENATE("'ALL DATA'!",Y$1,$N103))),"*",INDIRECT(CONCATENATE("'ALL DATA'!",Y$1,$N103)))</f>
        <v>0.78888888888888886</v>
      </c>
      <c r="D103" s="16">
        <f t="shared" ref="D103:E103" ca="1" si="9">IF(ISBLANK(INDIRECT(CONCATENATE("'ALL DATA'!",Z$1,$N103))),"*",INDIRECT(CONCATENATE("'ALL DATA'!",Z$1,$N103)))</f>
        <v>0.85185185185185186</v>
      </c>
      <c r="E103" s="16">
        <f t="shared" ca="1" si="9"/>
        <v>0.90094339622641506</v>
      </c>
      <c r="N103" s="25">
        <f>8+8*($M$1-1)</f>
        <v>96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59b. Persistence Rates from First to Second Year of College for Class of 2013, Student-Weighted Totals</v>
      </c>
      <c r="N106" s="25">
        <f>4+5*($M$1-1)</f>
        <v>59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75393</v>
      </c>
      <c r="C108" s="16">
        <f ca="1">IF(ISBLANK(INDIRECT(CONCATENATE("'All DATA'!",Q$1,$N108))),"*",INDIRECT(CONCATENATE("'All DATA'!",Q$1,$N108)))</f>
        <v>0.85657819691483295</v>
      </c>
      <c r="D108" s="16">
        <f t="shared" ref="D108:I108" ca="1" si="11">IF(ISBLANK(INDIRECT(CONCATENATE("'All DATA'!",R$1,$N108))),"*",INDIRECT(CONCATENATE("'All DATA'!",R$1,$N108)))</f>
        <v>0.8416392530400485</v>
      </c>
      <c r="E108" s="16">
        <f t="shared" ca="1" si="11"/>
        <v>0.92044500419815278</v>
      </c>
      <c r="F108" s="16">
        <f t="shared" ca="1" si="11"/>
        <v>0.72460250030343487</v>
      </c>
      <c r="G108" s="16">
        <f t="shared" ca="1" si="11"/>
        <v>0.92094877259452201</v>
      </c>
      <c r="H108" s="16">
        <f t="shared" ca="1" si="11"/>
        <v>0.84063642448895526</v>
      </c>
      <c r="I108" s="16">
        <f t="shared" ca="1" si="11"/>
        <v>0.91079976649153527</v>
      </c>
      <c r="K108" s="5"/>
      <c r="L108" s="5"/>
      <c r="N108" s="25">
        <f>8+8*($M$1-1)</f>
        <v>96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59b.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60a. Six-Year Completion Rates for Class of 2009, School Percentile Distribution</v>
      </c>
      <c r="N132" s="25">
        <f>5+5*($M$1-1)</f>
        <v>60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989</v>
      </c>
      <c r="C134" s="16">
        <f ca="1">IF(ISBLANK(INDIRECT(CONCATENATE("'ALL DATA'!",Y$1,$N134))),"*",INDIRECT(CONCATENATE("'ALL DATA'!",Y$1,$N134)))</f>
        <v>0.36363636363636365</v>
      </c>
      <c r="D134" s="16">
        <f t="shared" ref="D134:E134" ca="1" si="12">IF(ISBLANK(INDIRECT(CONCATENATE("'ALL DATA'!",Z$1,$N134))),"*",INDIRECT(CONCATENATE("'ALL DATA'!",Z$1,$N134)))</f>
        <v>0.45833333333333331</v>
      </c>
      <c r="E134" s="16">
        <f t="shared" ca="1" si="12"/>
        <v>0.54545454545454541</v>
      </c>
      <c r="N134" s="25">
        <f>9+8*($M$1-1)</f>
        <v>97</v>
      </c>
    </row>
    <row r="137" spans="1:29" ht="15.75" thickBot="1" x14ac:dyDescent="0.3">
      <c r="A137" s="11" t="str">
        <f>CONCATENATE("Table ",N137,"b. Six-Year Completion Rates for Class of 2009, Student-Weighted Totals")</f>
        <v>Table 60b. Six-Year Completion Rates for Class of 2009, Student-Weighted Totals</v>
      </c>
      <c r="N137" s="25">
        <f>5+5*($M$1-1)</f>
        <v>60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124623</v>
      </c>
      <c r="C139" s="16">
        <f ca="1">IF(ISBLANK(INDIRECT(CONCATENATE("'All DATA'!",Q$1,$N139))),"*",INDIRECT(CONCATENATE("'All DATA'!",Q$1,$N139)))</f>
        <v>0.44946759426430111</v>
      </c>
      <c r="D139" s="16">
        <f t="shared" ref="D139:I139" ca="1" si="14">IF(ISBLANK(INDIRECT(CONCATENATE("'All DATA'!",R$1,$N139))),"*",INDIRECT(CONCATENATE("'All DATA'!",R$1,$N139)))</f>
        <v>0.33919902425715959</v>
      </c>
      <c r="E139" s="16">
        <f t="shared" ca="1" si="14"/>
        <v>0.11026857000714153</v>
      </c>
      <c r="F139" s="16">
        <f t="shared" ca="1" si="14"/>
        <v>0.10615215489917591</v>
      </c>
      <c r="G139" s="16">
        <f t="shared" ca="1" si="14"/>
        <v>0.34331543936512521</v>
      </c>
      <c r="H139" s="16">
        <f t="shared" ca="1" si="14"/>
        <v>0.33391910000561692</v>
      </c>
      <c r="I139" s="16">
        <f t="shared" ca="1" si="14"/>
        <v>0.11554849425868419</v>
      </c>
      <c r="K139" s="5"/>
      <c r="L139" s="5"/>
      <c r="N139" s="25">
        <f>9+8*($M$1-1)</f>
        <v>97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60b.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/>
  </sheetViews>
  <sheetFormatPr defaultRowHeight="15" x14ac:dyDescent="0.25"/>
  <cols>
    <col min="1" max="1" width="11.7109375" customWidth="1"/>
    <col min="2" max="2" width="10.7109375" style="24" customWidth="1"/>
    <col min="3" max="9" width="10.7109375" customWidth="1"/>
    <col min="12" max="12" width="9.140625" style="18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</cols>
  <sheetData>
    <row r="1" spans="1:30" s="10" customFormat="1" ht="32.25" thickBot="1" x14ac:dyDescent="0.3">
      <c r="A1" s="17" t="str">
        <f ca="1">INDIRECT(CONCATENATE("'All DATA'!A",$N1))</f>
        <v>Low Income, High Minority, Urban Schools</v>
      </c>
      <c r="B1" s="24"/>
      <c r="L1" s="18"/>
      <c r="M1" s="28">
        <v>1</v>
      </c>
      <c r="N1" s="25">
        <f>2+8*($M$1-1)</f>
        <v>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B1" s="20"/>
      <c r="AC1" s="20"/>
      <c r="AD1" s="5"/>
    </row>
    <row r="2" spans="1:30" ht="15.75" thickBot="1" x14ac:dyDescent="0.3">
      <c r="A2" s="18" t="str">
        <f>CONCATENATE("Table ",N2,"a. College Enrollment Rates in the First Fall after High School Graduation for Classes 2014 and 2015, School Percentile Distribution")</f>
        <v>Table 1a. College Enrollment Rates in the First Fall after High School Graduation for Classes 2014 and 2015,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5">
        <f>1+5*($M$1-1)</f>
        <v>1</v>
      </c>
    </row>
    <row r="3" spans="1:30" s="18" customFormat="1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  <c r="M3" s="25"/>
      <c r="N3" s="25"/>
      <c r="O3" s="25"/>
      <c r="P3" s="25"/>
      <c r="Q3" s="5"/>
      <c r="R3" s="25"/>
      <c r="S3" s="25"/>
      <c r="T3" s="25"/>
      <c r="U3" s="25"/>
      <c r="V3" s="25"/>
      <c r="W3" s="25"/>
      <c r="X3" s="25"/>
      <c r="Y3" s="25"/>
      <c r="Z3" s="25"/>
      <c r="AA3" s="25"/>
      <c r="AB3" s="20"/>
      <c r="AC3" s="20"/>
    </row>
    <row r="4" spans="1:30" s="18" customFormat="1" ht="15.75" thickBot="1" x14ac:dyDescent="0.3">
      <c r="A4" s="14">
        <f ca="1">INDIRECT(CONCATENATE("'ALL DATA'!",O$1,$N4))</f>
        <v>2014</v>
      </c>
      <c r="B4" s="15">
        <f ca="1">INDIRECT(CONCATENATE("'ALL DATA'!",X$1,$N4))</f>
        <v>742</v>
      </c>
      <c r="C4" s="16">
        <f ca="1">IF(ISBLANK(INDIRECT(CONCATENATE("'ALL DATA'!",Y$1,$N4))),"*",INDIRECT(CONCATENATE("'ALL DATA'!",Y$1,$N4)))</f>
        <v>0.41025641025641024</v>
      </c>
      <c r="D4" s="16">
        <f t="shared" ref="D4:D5" ca="1" si="0">IF(ISBLANK(INDIRECT(CONCATENATE("'ALL DATA'!",Z$1,$N4))),"*",INDIRECT(CONCATENATE("'ALL DATA'!",Z$1,$N4)))</f>
        <v>0.51293968914999621</v>
      </c>
      <c r="E4" s="16">
        <f t="shared" ref="E4:E5" ca="1" si="1">IF(ISBLANK(INDIRECT(CONCATENATE("'ALL DATA'!",AA$1,$N4))),"*",INDIRECT(CONCATENATE("'ALL DATA'!",AA$1,$N4)))</f>
        <v>0.62771739130434778</v>
      </c>
      <c r="M4" s="25"/>
      <c r="N4" s="25">
        <f>2+8*($M$1-1)</f>
        <v>2</v>
      </c>
      <c r="O4" s="25"/>
      <c r="P4" s="25"/>
      <c r="Q4" s="5"/>
      <c r="R4" s="25"/>
      <c r="S4" s="25"/>
      <c r="T4" s="25"/>
      <c r="U4" s="25"/>
      <c r="V4" s="25"/>
      <c r="W4" s="25"/>
      <c r="X4" s="25"/>
      <c r="Y4" s="25"/>
      <c r="Z4" s="25"/>
      <c r="AA4" s="25"/>
      <c r="AB4" s="20"/>
      <c r="AC4" s="20"/>
    </row>
    <row r="5" spans="1:30" s="18" customFormat="1" ht="15.75" thickBot="1" x14ac:dyDescent="0.3">
      <c r="A5" s="14">
        <f ca="1">INDIRECT(CONCATENATE("'ALL DATA'!",O$1,$N5))</f>
        <v>2015</v>
      </c>
      <c r="B5" s="15">
        <f ca="1">INDIRECT(CONCATENATE("'ALL DATA'!",X$1,$N5))</f>
        <v>604</v>
      </c>
      <c r="C5" s="16">
        <f ca="1">IF(ISBLANK(INDIRECT(CONCATENATE("'ALL DATA'!",Y$1,$N5))),"*",INDIRECT(CONCATENATE("'ALL DATA'!",Y$1,$N5)))</f>
        <v>0.40298507462686567</v>
      </c>
      <c r="D5" s="16">
        <f t="shared" ca="1" si="0"/>
        <v>0.51266412248421245</v>
      </c>
      <c r="E5" s="16">
        <f t="shared" ca="1" si="1"/>
        <v>0.62459150326797386</v>
      </c>
      <c r="M5" s="25"/>
      <c r="N5" s="25">
        <f>3+8*($M$1-1)</f>
        <v>3</v>
      </c>
      <c r="O5" s="25"/>
      <c r="P5" s="25"/>
      <c r="Q5" s="5"/>
      <c r="R5" s="25"/>
      <c r="S5" s="25"/>
      <c r="T5" s="25"/>
      <c r="U5" s="25"/>
      <c r="V5" s="25"/>
      <c r="W5" s="25"/>
      <c r="X5" s="25"/>
      <c r="Y5" s="25"/>
      <c r="Z5" s="25"/>
      <c r="AA5" s="25"/>
      <c r="AB5" s="20"/>
      <c r="AC5" s="20"/>
    </row>
    <row r="6" spans="1:30" s="18" customFormat="1" x14ac:dyDescent="0.25">
      <c r="B6" s="24"/>
      <c r="M6" s="25"/>
      <c r="N6" s="25"/>
      <c r="O6" s="25"/>
      <c r="P6" s="25"/>
      <c r="Q6" s="5"/>
      <c r="R6" s="25"/>
      <c r="S6" s="25"/>
      <c r="T6" s="25"/>
      <c r="U6" s="25"/>
      <c r="V6" s="25"/>
      <c r="W6" s="25"/>
      <c r="X6" s="25"/>
      <c r="Y6" s="25"/>
      <c r="Z6" s="25"/>
      <c r="AA6" s="25"/>
      <c r="AB6" s="20"/>
      <c r="AC6" s="20"/>
    </row>
    <row r="7" spans="1:30" s="18" customFormat="1" x14ac:dyDescent="0.25">
      <c r="B7" s="24"/>
      <c r="M7" s="25"/>
      <c r="N7" s="25"/>
      <c r="O7" s="25"/>
      <c r="P7" s="25"/>
      <c r="Q7" s="5"/>
      <c r="R7" s="25"/>
      <c r="S7" s="25"/>
      <c r="T7" s="25"/>
      <c r="U7" s="25"/>
      <c r="V7" s="25"/>
      <c r="W7" s="25"/>
      <c r="X7" s="25"/>
      <c r="Y7" s="25"/>
      <c r="Z7" s="25"/>
      <c r="AA7" s="25"/>
      <c r="AB7" s="20"/>
      <c r="AC7" s="20"/>
    </row>
    <row r="8" spans="1:30" s="10" customFormat="1" ht="15.75" thickBot="1" x14ac:dyDescent="0.3">
      <c r="A8" t="str">
        <f>CONCATENATE("Table ",N8,"b. College Enrollment Rates in the First Fall after High School Graduation for Classes 2014 and 2015, Student-Weighted Totals")</f>
        <v>Table 1b. College Enrollment Rates in the First Fall after High School Graduation for Classes 2014 and 2015, Student-Weighted Totals</v>
      </c>
      <c r="B8" s="24"/>
      <c r="C8"/>
      <c r="D8"/>
      <c r="E8"/>
      <c r="F8"/>
      <c r="G8"/>
      <c r="H8"/>
      <c r="I8"/>
      <c r="J8"/>
      <c r="K8"/>
      <c r="L8" s="18"/>
      <c r="M8" s="25"/>
      <c r="N8" s="25">
        <f>1+5*($M$1-1)</f>
        <v>1</v>
      </c>
      <c r="O8" s="25"/>
      <c r="P8" s="25"/>
      <c r="Q8" s="25"/>
      <c r="R8" s="5"/>
      <c r="S8" s="25"/>
      <c r="T8" s="25"/>
      <c r="U8" s="25"/>
      <c r="V8" s="25"/>
      <c r="W8" s="25"/>
      <c r="X8" s="25"/>
      <c r="Y8" s="25"/>
      <c r="Z8" s="25"/>
      <c r="AA8" s="25"/>
      <c r="AB8" s="20"/>
      <c r="AC8" s="20"/>
    </row>
    <row r="9" spans="1:30" s="10" customFormat="1" ht="30.75" thickBot="1" x14ac:dyDescent="0.3">
      <c r="A9" s="2"/>
      <c r="B9" s="22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5"/>
      <c r="N9" s="26"/>
      <c r="O9" s="25"/>
      <c r="P9" s="25"/>
      <c r="Q9" s="5"/>
      <c r="R9" s="25"/>
      <c r="S9" s="25"/>
      <c r="T9" s="25"/>
      <c r="U9" s="25"/>
      <c r="V9" s="25"/>
      <c r="W9" s="25"/>
      <c r="X9" s="25"/>
      <c r="Y9" s="25"/>
      <c r="Z9" s="25"/>
      <c r="AA9" s="25"/>
      <c r="AB9" s="20"/>
      <c r="AC9" s="20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2">INDIRECT(CONCATENATE("'All DATA'!",P$1,$N10))</f>
        <v>170375</v>
      </c>
      <c r="C10" s="16">
        <f ca="1">IF(ISBLANK(INDIRECT(CONCATENATE("'All DATA'!",Q$1,$N10))),"*",INDIRECT(CONCATENATE("'All DATA'!",Q$1,$N10)))</f>
        <v>0.547063829787234</v>
      </c>
      <c r="D10" s="16">
        <f t="shared" ref="D10:D11" ca="1" si="3">IF(ISBLANK(INDIRECT(CONCATENATE("'All DATA'!",R$1,$N10))),"*",INDIRECT(CONCATENATE("'All DATA'!",R$1,$N10)))</f>
        <v>0.4746294937637564</v>
      </c>
      <c r="E10" s="16">
        <f t="shared" ref="E10:E11" ca="1" si="4">IF(ISBLANK(INDIRECT(CONCATENATE("'All DATA'!",S$1,$N10))),"*",INDIRECT(CONCATENATE("'All DATA'!",S$1,$N10)))</f>
        <v>7.2434336023477625E-2</v>
      </c>
      <c r="F10" s="16">
        <f t="shared" ref="F10:F11" ca="1" si="5">IF(ISBLANK(INDIRECT(CONCATENATE("'All DATA'!",T$1,$N10))),"*",INDIRECT(CONCATENATE("'All DATA'!",T$1,$N10)))</f>
        <v>0.25064123257520177</v>
      </c>
      <c r="G10" s="16">
        <f t="shared" ref="G10:G11" ca="1" si="6">IF(ISBLANK(INDIRECT(CONCATENATE("'All DATA'!",U$1,$N10))),"*",INDIRECT(CONCATENATE("'All DATA'!",U$1,$N10)))</f>
        <v>0.29642259721203229</v>
      </c>
      <c r="H10" s="16">
        <f t="shared" ref="H10:H11" ca="1" si="7">IF(ISBLANK(INDIRECT(CONCATENATE("'All DATA'!",V$1,$N10))),"*",INDIRECT(CONCATENATE("'All DATA'!",V$1,$N10)))</f>
        <v>0.48880997798972853</v>
      </c>
      <c r="I10" s="16">
        <f t="shared" ref="I10:I11" ca="1" si="8">IF(ISBLANK(INDIRECT(CONCATENATE("'All DATA'!",W$1,$N10))),"*",INDIRECT(CONCATENATE("'All DATA'!",W$1,$N10)))</f>
        <v>5.8253851797505501E-2</v>
      </c>
      <c r="J10" s="1"/>
      <c r="K10" s="1"/>
      <c r="N10" s="25">
        <f>2+8*($M$1-1)</f>
        <v>2</v>
      </c>
    </row>
    <row r="11" spans="1:30" s="4" customFormat="1" ht="15.75" thickBot="1" x14ac:dyDescent="0.3">
      <c r="A11" s="14">
        <f ca="1">INDIRECT(CONCATENATE("'All DATA'!",O$1,$N11))</f>
        <v>2015</v>
      </c>
      <c r="B11" s="15">
        <f t="shared" ca="1" si="2"/>
        <v>136984</v>
      </c>
      <c r="C11" s="16">
        <f ca="1">IF(ISBLANK(INDIRECT(CONCATENATE("'All DATA'!",Q$1,$N11))),"*",INDIRECT(CONCATENATE("'All DATA'!",Q$1,$N11)))</f>
        <v>0.53228844244583307</v>
      </c>
      <c r="D11" s="16">
        <f t="shared" ca="1" si="3"/>
        <v>0.46539741867663376</v>
      </c>
      <c r="E11" s="16">
        <f t="shared" ca="1" si="4"/>
        <v>6.6891023769199323E-2</v>
      </c>
      <c r="F11" s="16">
        <f t="shared" ca="1" si="5"/>
        <v>0.24645944051860072</v>
      </c>
      <c r="G11" s="16">
        <f t="shared" ca="1" si="6"/>
        <v>0.28582900192723237</v>
      </c>
      <c r="H11" s="16">
        <f t="shared" ca="1" si="7"/>
        <v>0.47855223967762661</v>
      </c>
      <c r="I11" s="16">
        <f t="shared" ca="1" si="8"/>
        <v>5.3736202768206509E-2</v>
      </c>
      <c r="J11" s="1"/>
      <c r="K11" s="1"/>
      <c r="L11" s="18"/>
      <c r="M11" s="25"/>
      <c r="N11" s="25">
        <f>3+8*($M$1-1)</f>
        <v>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s="1" customFormat="1" x14ac:dyDescent="0.25">
      <c r="B12" s="24"/>
      <c r="L12" s="18"/>
      <c r="M12" s="25"/>
      <c r="N12" s="25"/>
      <c r="O12" s="25"/>
      <c r="P12" s="25"/>
      <c r="Q12" s="25"/>
      <c r="R12" s="25"/>
      <c r="S12" s="5"/>
      <c r="T12" s="25"/>
      <c r="U12" s="25"/>
      <c r="V12" s="25"/>
      <c r="W12" s="25"/>
      <c r="X12" s="25"/>
      <c r="Y12" s="25"/>
      <c r="Z12" s="25"/>
      <c r="AA12" s="25"/>
      <c r="AB12" s="20"/>
      <c r="AC12" s="20"/>
    </row>
    <row r="13" spans="1:30" s="1" customFormat="1" x14ac:dyDescent="0.25">
      <c r="A13"/>
      <c r="B13" s="24"/>
      <c r="C13"/>
      <c r="D13"/>
      <c r="E13"/>
      <c r="F13"/>
      <c r="G13"/>
      <c r="H13"/>
      <c r="I13"/>
      <c r="L13" s="18"/>
      <c r="M13" s="25"/>
      <c r="N13" s="25"/>
      <c r="O13" s="25"/>
      <c r="P13" s="25"/>
      <c r="Q13" s="25"/>
      <c r="R13" s="5"/>
      <c r="S13" s="25"/>
      <c r="T13" s="25"/>
      <c r="U13" s="25"/>
      <c r="V13" s="25"/>
      <c r="W13" s="25"/>
      <c r="X13" s="25"/>
      <c r="Y13" s="25"/>
      <c r="Z13" s="25"/>
      <c r="AA13" s="25"/>
      <c r="AB13" s="20"/>
      <c r="AC13" s="20"/>
    </row>
    <row r="14" spans="1:30" x14ac:dyDescent="0.25">
      <c r="A14" t="str">
        <f>CONCATENATE("Figure ", RIGHT(A8,LEN(A8)-6))</f>
        <v>Figure 1b.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4" spans="1:29" s="18" customFormat="1" x14ac:dyDescent="0.25">
      <c r="B34" s="24"/>
      <c r="M34" s="25"/>
      <c r="N34" s="25"/>
      <c r="O34" s="25"/>
      <c r="P34" s="25"/>
      <c r="Q34" s="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0"/>
      <c r="AC34" s="20"/>
    </row>
    <row r="35" spans="1:29" s="18" customFormat="1" ht="15.75" thickBot="1" x14ac:dyDescent="0.3">
      <c r="A35" s="11" t="str">
        <f>CONCATENATE("Table ",N35,"a. College Enrollment Rates in the First Year after High School Graduation for Classes 2013 and 2014, School Percentile Distribution")</f>
        <v>Table 2a. College Enrollment Rates in the First Year after High School Graduation for Classes 2013 and 2014, School Percentile Distribution</v>
      </c>
      <c r="B35" s="24"/>
      <c r="M35" s="25"/>
      <c r="N35" s="25">
        <f>2+5*($M$1-1)</f>
        <v>2</v>
      </c>
      <c r="O35" s="25"/>
      <c r="P35" s="25"/>
      <c r="Q35" s="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0"/>
      <c r="AC35" s="20"/>
    </row>
    <row r="36" spans="1:29" s="18" customFormat="1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  <c r="M36" s="25"/>
      <c r="N36" s="25"/>
      <c r="O36" s="25"/>
      <c r="P36" s="25"/>
      <c r="Q36" s="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0"/>
      <c r="AC36" s="20"/>
    </row>
    <row r="37" spans="1:29" s="18" customFormat="1" ht="15.75" thickBot="1" x14ac:dyDescent="0.3">
      <c r="A37" s="14">
        <f ca="1">INDIRECT(CONCATENATE("'ALL DATA'!",O$1,$N37))</f>
        <v>2013</v>
      </c>
      <c r="B37" s="15">
        <f ca="1">INDIRECT(CONCATENATE("'ALL DATA'!",X$1,$N37))</f>
        <v>699</v>
      </c>
      <c r="C37" s="16">
        <f ca="1">IF(ISBLANK(INDIRECT(CONCATENATE("'ALL DATA'!",Y$1,$N37))),"*",INDIRECT(CONCATENATE("'ALL DATA'!",Y$1,$N37)))</f>
        <v>0.48529411764705882</v>
      </c>
      <c r="D37" s="16">
        <f t="shared" ref="D37:D38" ca="1" si="9">IF(ISBLANK(INDIRECT(CONCATENATE("'ALL DATA'!",Z$1,$N37))),"*",INDIRECT(CONCATENATE("'ALL DATA'!",Z$1,$N37)))</f>
        <v>0.59259259259259256</v>
      </c>
      <c r="E37" s="16">
        <f t="shared" ref="E37:E38" ca="1" si="10">IF(ISBLANK(INDIRECT(CONCATENATE("'ALL DATA'!",AA$1,$N37))),"*",INDIRECT(CONCATENATE("'ALL DATA'!",AA$1,$N37)))</f>
        <v>0.70152091254752846</v>
      </c>
      <c r="M37" s="25"/>
      <c r="N37" s="25">
        <f>4+8*($M$1-1)</f>
        <v>4</v>
      </c>
      <c r="O37" s="25"/>
      <c r="P37" s="25"/>
      <c r="Q37" s="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0"/>
      <c r="AC37" s="20"/>
    </row>
    <row r="38" spans="1:29" s="18" customFormat="1" ht="15.75" thickBot="1" x14ac:dyDescent="0.3">
      <c r="A38" s="14">
        <f ca="1">INDIRECT(CONCATENATE("'ALL DATA'!",O$1,$N38))</f>
        <v>2014</v>
      </c>
      <c r="B38" s="15">
        <f ca="1">INDIRECT(CONCATENATE("'ALL DATA'!",X$1,$N38))</f>
        <v>742</v>
      </c>
      <c r="C38" s="16">
        <f ca="1">IF(ISBLANK(INDIRECT(CONCATENATE("'ALL DATA'!",Y$1,$N38))),"*",INDIRECT(CONCATENATE("'ALL DATA'!",Y$1,$N38)))</f>
        <v>0.47907949790794979</v>
      </c>
      <c r="D38" s="16">
        <f t="shared" ca="1" si="9"/>
        <v>0.57576647097195033</v>
      </c>
      <c r="E38" s="16">
        <f t="shared" ca="1" si="10"/>
        <v>0.69230769230769229</v>
      </c>
      <c r="M38" s="25"/>
      <c r="N38" s="25">
        <f>5+8*($M$1-1)</f>
        <v>5</v>
      </c>
      <c r="O38" s="25"/>
      <c r="P38" s="25"/>
      <c r="Q38" s="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0"/>
      <c r="AC38" s="20"/>
    </row>
    <row r="39" spans="1:29" s="18" customFormat="1" x14ac:dyDescent="0.25">
      <c r="B39" s="24"/>
      <c r="M39" s="25"/>
      <c r="N39" s="25"/>
      <c r="O39" s="25"/>
      <c r="P39" s="25"/>
      <c r="Q39" s="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0"/>
      <c r="AC39" s="20"/>
    </row>
    <row r="40" spans="1:29" s="18" customFormat="1" x14ac:dyDescent="0.25">
      <c r="B40" s="24"/>
      <c r="M40" s="25"/>
      <c r="N40" s="25"/>
      <c r="O40" s="25"/>
      <c r="P40" s="25"/>
      <c r="Q40" s="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0"/>
      <c r="AC40" s="20"/>
    </row>
    <row r="41" spans="1:29" ht="15.75" thickBot="1" x14ac:dyDescent="0.3">
      <c r="A41" s="11" t="str">
        <f>CONCATENATE("Table ",N41,"b. College Enrollment Rates in the First Year after High School Graduation for Classes 2013 and 2014,  Student-Weighted Totals")</f>
        <v>Table 2b. College Enrollment Rates in the First Year after High School Graduation for Classes 2013 and 2014,  Student-Weighted Totals</v>
      </c>
      <c r="C41" s="10"/>
      <c r="D41" s="10"/>
      <c r="E41" s="10"/>
      <c r="F41" s="10"/>
      <c r="G41" s="10"/>
      <c r="H41" s="10"/>
      <c r="I41" s="10"/>
      <c r="N41" s="25">
        <f>2+5*($M$1-1)</f>
        <v>2</v>
      </c>
    </row>
    <row r="42" spans="1:29" s="10" customFormat="1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5"/>
      <c r="N42" s="25"/>
      <c r="O42" s="25"/>
      <c r="P42" s="25"/>
      <c r="Q42" s="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0"/>
      <c r="AC42" s="20"/>
    </row>
    <row r="43" spans="1:29" ht="15.75" thickBot="1" x14ac:dyDescent="0.3">
      <c r="A43" s="14">
        <f ca="1">INDIRECT(CONCATENATE("'All DATA'!",O$1,$N43))</f>
        <v>2013</v>
      </c>
      <c r="B43" s="15">
        <f t="shared" ref="B43:B44" ca="1" si="11">INDIRECT(CONCATENATE("'All DATA'!",P$1,$N43))</f>
        <v>159811</v>
      </c>
      <c r="C43" s="16">
        <f ca="1">IF(ISBLANK(INDIRECT(CONCATENATE("'All DATA'!",Q$1,$N43))),"*",INDIRECT(CONCATENATE("'All DATA'!",Q$1,$N43)))</f>
        <v>0.60627240928346604</v>
      </c>
      <c r="D43" s="16">
        <f t="shared" ref="D43:D44" ca="1" si="12">IF(ISBLANK(INDIRECT(CONCATENATE("'All DATA'!",R$1,$N43))),"*",INDIRECT(CONCATENATE("'All DATA'!",R$1,$N43)))</f>
        <v>0.52170376256953521</v>
      </c>
      <c r="E43" s="16">
        <f t="shared" ref="E43:E44" ca="1" si="13">IF(ISBLANK(INDIRECT(CONCATENATE("'All DATA'!",S$1,$N43))),"*",INDIRECT(CONCATENATE("'All DATA'!",S$1,$N43)))</f>
        <v>8.4568646713930828E-2</v>
      </c>
      <c r="F43" s="16">
        <f t="shared" ref="F43:F44" ca="1" si="14">IF(ISBLANK(INDIRECT(CONCATENATE("'All DATA'!",T$1,$N43))),"*",INDIRECT(CONCATENATE("'All DATA'!",T$1,$N43)))</f>
        <v>0.29956010537447358</v>
      </c>
      <c r="G43" s="16">
        <f t="shared" ref="G43:G44" ca="1" si="15">IF(ISBLANK(INDIRECT(CONCATENATE("'All DATA'!",U$1,$N43))),"*",INDIRECT(CONCATENATE("'All DATA'!",U$1,$N43)))</f>
        <v>0.30671230390899251</v>
      </c>
      <c r="H43" s="16">
        <f t="shared" ref="H43:H44" ca="1" si="16">IF(ISBLANK(INDIRECT(CONCATENATE("'All DATA'!",V$1,$N43))),"*",INDIRECT(CONCATENATE("'All DATA'!",V$1,$N43)))</f>
        <v>0.54274111293965999</v>
      </c>
      <c r="I43" s="16">
        <f t="shared" ref="I43:I44" ca="1" si="17">IF(ISBLANK(INDIRECT(CONCATENATE("'All DATA'!",W$1,$N43))),"*",INDIRECT(CONCATENATE("'All DATA'!",W$1,$N43)))</f>
        <v>6.3531296343806123E-2</v>
      </c>
      <c r="J43" s="10"/>
      <c r="N43" s="25">
        <f>4+8*($M$1-1)</f>
        <v>4</v>
      </c>
    </row>
    <row r="44" spans="1:29" ht="15.75" thickBot="1" x14ac:dyDescent="0.3">
      <c r="A44" s="14">
        <f ca="1">INDIRECT(CONCATENATE("'All DATA'!",O$1,$N44))</f>
        <v>2014</v>
      </c>
      <c r="B44" s="15">
        <f t="shared" ca="1" si="11"/>
        <v>170375</v>
      </c>
      <c r="C44" s="16">
        <f ca="1">IF(ISBLANK(INDIRECT(CONCATENATE("'All DATA'!",Q$1,$N44))),"*",INDIRECT(CONCATENATE("'All DATA'!",Q$1,$N44)))</f>
        <v>0.60824064563462954</v>
      </c>
      <c r="D44" s="16">
        <f t="shared" ca="1" si="12"/>
        <v>0.52839911958914165</v>
      </c>
      <c r="E44" s="16">
        <f t="shared" ca="1" si="13"/>
        <v>7.9841526045487901E-2</v>
      </c>
      <c r="F44" s="16">
        <f t="shared" ca="1" si="14"/>
        <v>0.29208510638297874</v>
      </c>
      <c r="G44" s="16">
        <f t="shared" ca="1" si="15"/>
        <v>0.3161555392516508</v>
      </c>
      <c r="H44" s="16">
        <f t="shared" ca="1" si="16"/>
        <v>0.54408804108584008</v>
      </c>
      <c r="I44" s="16">
        <f t="shared" ca="1" si="17"/>
        <v>6.4152604548789433E-2</v>
      </c>
      <c r="J44" s="10"/>
      <c r="N44" s="25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2013 and 2014,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3a. College Enrollment Rates in the First Two Years after High School Graduation for Classes 2012 and 2013,  School Percentile Distribution</v>
      </c>
      <c r="B68" s="24"/>
      <c r="M68" s="25"/>
      <c r="N68" s="25">
        <f>3+5*($M$1-1)</f>
        <v>3</v>
      </c>
      <c r="O68" s="25"/>
      <c r="P68" s="25"/>
      <c r="Q68" s="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0"/>
      <c r="AC68" s="20"/>
    </row>
    <row r="69" spans="1:29" s="18" customFormat="1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  <c r="M69" s="25"/>
      <c r="N69" s="25"/>
      <c r="O69" s="25"/>
      <c r="P69" s="25"/>
      <c r="Q69" s="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0"/>
      <c r="AC69" s="20"/>
    </row>
    <row r="70" spans="1:29" s="18" customFormat="1" ht="15.75" thickBot="1" x14ac:dyDescent="0.3">
      <c r="A70" s="14">
        <f ca="1">INDIRECT(CONCATENATE("'ALL DATA'!",O$1,$N70))</f>
        <v>2012</v>
      </c>
      <c r="B70" s="15">
        <f ca="1">INDIRECT(CONCATENATE("'ALL DATA'!",X$1,$N70))</f>
        <v>573</v>
      </c>
      <c r="C70" s="16">
        <f ca="1">IF(ISBLANK(INDIRECT(CONCATENATE("'ALL DATA'!",Y$1,$N70))),"*",INDIRECT(CONCATENATE("'ALL DATA'!",Y$1,$N70)))</f>
        <v>0.55023183925811436</v>
      </c>
      <c r="D70" s="16">
        <f t="shared" ref="D70" ca="1" si="18">IF(ISBLANK(INDIRECT(CONCATENATE("'ALL DATA'!",Z$1,$N70))),"*",INDIRECT(CONCATENATE("'ALL DATA'!",Z$1,$N70)))</f>
        <v>0.64772727272727271</v>
      </c>
      <c r="E70" s="16">
        <f t="shared" ref="E70" ca="1" si="19">IF(ISBLANK(INDIRECT(CONCATENATE("'ALL DATA'!",AA$1,$N70))),"*",INDIRECT(CONCATENATE("'ALL DATA'!",AA$1,$N70)))</f>
        <v>0.74867724867724872</v>
      </c>
      <c r="M70" s="25"/>
      <c r="N70" s="25">
        <f>6+8*($M$1-1)</f>
        <v>6</v>
      </c>
      <c r="O70" s="25"/>
      <c r="P70" s="25"/>
      <c r="Q70" s="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0"/>
      <c r="AC70" s="20"/>
    </row>
    <row r="71" spans="1:29" s="18" customFormat="1" ht="15.75" thickBot="1" x14ac:dyDescent="0.3">
      <c r="A71" s="14">
        <f ca="1">INDIRECT(CONCATENATE("'ALL DATA'!",O$1,$N71))</f>
        <v>2013</v>
      </c>
      <c r="B71" s="15">
        <f ca="1">INDIRECT(CONCATENATE("'ALL DATA'!",X$1,$N71))</f>
        <v>699</v>
      </c>
      <c r="C71" s="16">
        <f ca="1">IF(ISBLANK(INDIRECT(CONCATENATE("'ALL DATA'!",Y$1,$N71))),"*",INDIRECT(CONCATENATE("'ALL DATA'!",Y$1,$N71)))</f>
        <v>0.54032258064516125</v>
      </c>
      <c r="D71" s="16">
        <f t="shared" ref="D71" ca="1" si="20">IF(ISBLANK(INDIRECT(CONCATENATE("'ALL DATA'!",Z$1,$N71))),"*",INDIRECT(CONCATENATE("'ALL DATA'!",Z$1,$N71)))</f>
        <v>0.64432989690721654</v>
      </c>
      <c r="E71" s="16">
        <f t="shared" ref="E71" ca="1" si="21">IF(ISBLANK(INDIRECT(CONCATENATE("'ALL DATA'!",AA$1,$N71))),"*",INDIRECT(CONCATENATE("'ALL DATA'!",AA$1,$N71)))</f>
        <v>0.75229357798165142</v>
      </c>
      <c r="M71" s="25"/>
      <c r="N71" s="25">
        <f>7+8*($M$1-1)</f>
        <v>7</v>
      </c>
      <c r="O71" s="25"/>
      <c r="P71" s="25"/>
      <c r="Q71" s="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0"/>
      <c r="AC71" s="20"/>
    </row>
    <row r="72" spans="1:29" s="18" customFormat="1" x14ac:dyDescent="0.25">
      <c r="B72" s="24"/>
      <c r="M72" s="25"/>
      <c r="N72" s="25"/>
      <c r="O72" s="25"/>
      <c r="P72" s="25"/>
      <c r="Q72" s="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0"/>
      <c r="AC72" s="20"/>
    </row>
    <row r="73" spans="1:29" s="18" customFormat="1" x14ac:dyDescent="0.25">
      <c r="B73" s="24"/>
      <c r="M73" s="25"/>
      <c r="N73" s="25"/>
      <c r="O73" s="25"/>
      <c r="P73" s="25"/>
      <c r="Q73" s="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0"/>
      <c r="AC73" s="20"/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3b. College Enrollment Rates in the First Two Years after High School Graduation for Class 2012 and 2013,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5">
        <f>3+5*($M$1-1)</f>
        <v>3</v>
      </c>
    </row>
    <row r="75" spans="1:29" s="10" customFormat="1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5"/>
      <c r="N75" s="26"/>
      <c r="O75" s="25"/>
      <c r="P75" s="25"/>
      <c r="Q75" s="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0"/>
      <c r="AC75" s="20"/>
    </row>
    <row r="76" spans="1:29" s="18" customFormat="1" ht="15.75" thickBot="1" x14ac:dyDescent="0.3">
      <c r="A76" s="14">
        <f ca="1">INDIRECT(CONCATENATE("'All DATA'!",O$1,$N76))</f>
        <v>2012</v>
      </c>
      <c r="B76" s="15">
        <f t="shared" ref="B76:B77" ca="1" si="22">INDIRECT(CONCATENATE("'All DATA'!",P$1,$N76))</f>
        <v>113240</v>
      </c>
      <c r="C76" s="16">
        <f ca="1">IF(ISBLANK(INDIRECT(CONCATENATE("'All DATA'!",Q$1,$N76))),"*",INDIRECT(CONCATENATE("'All DATA'!",Q$1,$N76)))</f>
        <v>0.65254327092900033</v>
      </c>
      <c r="D76" s="16">
        <f t="shared" ref="D76:D77" ca="1" si="23">IF(ISBLANK(INDIRECT(CONCATENATE("'All DATA'!",R$1,$N76))),"*",INDIRECT(CONCATENATE("'All DATA'!",R$1,$N76)))</f>
        <v>0.54748322147651007</v>
      </c>
      <c r="E76" s="16">
        <f t="shared" ref="E76:E77" ca="1" si="24">IF(ISBLANK(INDIRECT(CONCATENATE("'All DATA'!",S$1,$N76))),"*",INDIRECT(CONCATENATE("'All DATA'!",S$1,$N76)))</f>
        <v>0.10506004945249028</v>
      </c>
      <c r="F76" s="16">
        <f t="shared" ref="F76:F77" ca="1" si="25">IF(ISBLANK(INDIRECT(CONCATENATE("'All DATA'!",T$1,$N76))),"*",INDIRECT(CONCATENATE("'All DATA'!",T$1,$N76)))</f>
        <v>0.30634051571882726</v>
      </c>
      <c r="G76" s="16">
        <f t="shared" ref="G76:G77" ca="1" si="26">IF(ISBLANK(INDIRECT(CONCATENATE("'All DATA'!",U$1,$N76))),"*",INDIRECT(CONCATENATE("'All DATA'!",U$1,$N76)))</f>
        <v>0.34620275521017307</v>
      </c>
      <c r="H76" s="16">
        <f t="shared" ref="H76:H77" ca="1" si="27">IF(ISBLANK(INDIRECT(CONCATENATE("'All DATA'!",V$1,$N76))),"*",INDIRECT(CONCATENATE("'All DATA'!",V$1,$N76)))</f>
        <v>0.56726421759095724</v>
      </c>
      <c r="I76" s="16">
        <f t="shared" ref="I76:I77" ca="1" si="28">IF(ISBLANK(INDIRECT(CONCATENATE("'All DATA'!",W$1,$N76))),"*",INDIRECT(CONCATENATE("'All DATA'!",W$1,$N76)))</f>
        <v>8.5279053338043101E-2</v>
      </c>
      <c r="K76" s="5"/>
      <c r="L76" s="5"/>
      <c r="M76" s="25"/>
      <c r="N76" s="25">
        <f>6+8*($M$1-1)</f>
        <v>6</v>
      </c>
      <c r="O76" s="25"/>
      <c r="P76" s="25"/>
      <c r="Q76" s="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0"/>
      <c r="AC76" s="20"/>
    </row>
    <row r="77" spans="1:29" s="10" customFormat="1" ht="15.75" thickBot="1" x14ac:dyDescent="0.3">
      <c r="A77" s="14">
        <f ca="1">INDIRECT(CONCATENATE("'All DATA'!",O$1,$N77))</f>
        <v>2013</v>
      </c>
      <c r="B77" s="15">
        <f t="shared" ca="1" si="22"/>
        <v>159811</v>
      </c>
      <c r="C77" s="16">
        <f ca="1">IF(ISBLANK(INDIRECT(CONCATENATE("'All DATA'!",Q$1,$N77))),"*",INDIRECT(CONCATENATE("'All DATA'!",Q$1,$N77)))</f>
        <v>0.6577644842970759</v>
      </c>
      <c r="D77" s="16">
        <f t="shared" ca="1" si="23"/>
        <v>0.56663183385373972</v>
      </c>
      <c r="E77" s="16">
        <f t="shared" ca="1" si="24"/>
        <v>9.1132650443336197E-2</v>
      </c>
      <c r="F77" s="16">
        <f t="shared" ca="1" si="25"/>
        <v>0.33844353642740488</v>
      </c>
      <c r="G77" s="16">
        <f t="shared" ca="1" si="26"/>
        <v>0.31932094786967102</v>
      </c>
      <c r="H77" s="16">
        <f t="shared" ca="1" si="27"/>
        <v>0.58703093028640085</v>
      </c>
      <c r="I77" s="16">
        <f t="shared" ca="1" si="28"/>
        <v>7.0733554010675104E-2</v>
      </c>
      <c r="K77" s="5"/>
      <c r="L77" s="5"/>
      <c r="M77" s="25"/>
      <c r="N77" s="25">
        <f>7+8*($M$1-1)</f>
        <v>7</v>
      </c>
      <c r="O77" s="25"/>
      <c r="P77" s="25"/>
      <c r="Q77" s="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0"/>
      <c r="AC77" s="20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s="10" customFormat="1" x14ac:dyDescent="0.25">
      <c r="B79" s="24"/>
      <c r="L79" s="18"/>
      <c r="M79" s="25"/>
      <c r="N79" s="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0"/>
      <c r="AC79" s="20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2012 and 2013,  Student-Weighted Totals</v>
      </c>
      <c r="B80" s="24"/>
      <c r="L80" s="18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0"/>
      <c r="AC80" s="20"/>
    </row>
    <row r="81" spans="2:29" s="10" customFormat="1" x14ac:dyDescent="0.25">
      <c r="B81" s="24"/>
      <c r="L81" s="18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0"/>
      <c r="AC81" s="20"/>
    </row>
    <row r="82" spans="2:29" s="10" customFormat="1" x14ac:dyDescent="0.25">
      <c r="B82" s="24"/>
      <c r="L82" s="18"/>
      <c r="M82" s="25"/>
      <c r="N82" s="25"/>
      <c r="O82" s="25"/>
      <c r="P82" s="25"/>
      <c r="Q82" s="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0"/>
      <c r="AC82" s="20"/>
    </row>
    <row r="83" spans="2:29" s="10" customFormat="1" x14ac:dyDescent="0.25">
      <c r="B83" s="24"/>
      <c r="L83" s="18"/>
      <c r="M83" s="25"/>
      <c r="N83" s="25"/>
      <c r="O83" s="25"/>
      <c r="P83" s="25"/>
      <c r="Q83" s="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0"/>
      <c r="AC83" s="20"/>
    </row>
    <row r="84" spans="2:29" s="10" customFormat="1" x14ac:dyDescent="0.25">
      <c r="B84" s="24"/>
      <c r="L84" s="18"/>
      <c r="M84" s="25"/>
      <c r="N84" s="25"/>
      <c r="O84" s="25"/>
      <c r="P84" s="25"/>
      <c r="Q84" s="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0"/>
      <c r="AC84" s="20"/>
    </row>
    <row r="85" spans="2:29" s="10" customFormat="1" x14ac:dyDescent="0.25">
      <c r="B85" s="24"/>
      <c r="L85" s="18"/>
      <c r="M85" s="25"/>
      <c r="N85" s="25"/>
      <c r="O85" s="25"/>
      <c r="P85" s="25"/>
      <c r="Q85" s="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0"/>
      <c r="AC85" s="20"/>
    </row>
    <row r="86" spans="2:29" s="10" customFormat="1" x14ac:dyDescent="0.25">
      <c r="B86" s="24"/>
      <c r="L86" s="18"/>
      <c r="M86" s="25"/>
      <c r="N86" s="25"/>
      <c r="O86" s="25"/>
      <c r="P86" s="25"/>
      <c r="Q86" s="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0"/>
      <c r="AC86" s="20"/>
    </row>
    <row r="87" spans="2:29" s="10" customFormat="1" x14ac:dyDescent="0.25">
      <c r="B87" s="24"/>
      <c r="L87" s="18"/>
      <c r="M87" s="25"/>
      <c r="N87" s="25"/>
      <c r="O87" s="25"/>
      <c r="P87" s="25"/>
      <c r="Q87" s="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0"/>
      <c r="AC87" s="20"/>
    </row>
    <row r="88" spans="2:29" s="10" customFormat="1" x14ac:dyDescent="0.25">
      <c r="B88" s="24"/>
      <c r="L88" s="18"/>
      <c r="M88" s="25"/>
      <c r="N88" s="25"/>
      <c r="O88" s="25"/>
      <c r="P88" s="25"/>
      <c r="Q88" s="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0"/>
      <c r="AC88" s="20"/>
    </row>
    <row r="89" spans="2:29" s="10" customFormat="1" x14ac:dyDescent="0.25">
      <c r="B89" s="24"/>
      <c r="L89" s="18"/>
      <c r="M89" s="25"/>
      <c r="N89" s="25"/>
      <c r="O89" s="25"/>
      <c r="P89" s="25"/>
      <c r="Q89" s="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0"/>
      <c r="AC89" s="20"/>
    </row>
    <row r="90" spans="2:29" s="10" customFormat="1" x14ac:dyDescent="0.25">
      <c r="B90" s="24"/>
      <c r="L90" s="18"/>
      <c r="M90" s="25"/>
      <c r="N90" s="25"/>
      <c r="O90" s="25"/>
      <c r="P90" s="25"/>
      <c r="Q90" s="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0"/>
      <c r="AC90" s="20"/>
    </row>
    <row r="91" spans="2:29" s="10" customFormat="1" x14ac:dyDescent="0.25">
      <c r="B91" s="24"/>
      <c r="L91" s="18"/>
      <c r="M91" s="25"/>
      <c r="N91" s="25"/>
      <c r="O91" s="25"/>
      <c r="P91" s="25"/>
      <c r="Q91" s="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0"/>
      <c r="AC91" s="20"/>
    </row>
    <row r="92" spans="2:29" s="10" customFormat="1" x14ac:dyDescent="0.25">
      <c r="B92" s="24"/>
      <c r="L92" s="18"/>
      <c r="M92" s="25"/>
      <c r="N92" s="25"/>
      <c r="O92" s="25"/>
      <c r="P92" s="25"/>
      <c r="Q92" s="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0"/>
      <c r="AC92" s="20"/>
    </row>
    <row r="93" spans="2:29" s="10" customFormat="1" x14ac:dyDescent="0.25">
      <c r="B93" s="24"/>
      <c r="L93" s="18"/>
      <c r="M93" s="25"/>
      <c r="N93" s="25"/>
      <c r="O93" s="25"/>
      <c r="P93" s="25"/>
      <c r="Q93" s="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0"/>
      <c r="AC93" s="20"/>
    </row>
    <row r="94" spans="2:29" s="10" customFormat="1" x14ac:dyDescent="0.25">
      <c r="B94" s="24"/>
      <c r="L94" s="18"/>
      <c r="M94" s="25"/>
      <c r="N94" s="25"/>
      <c r="O94" s="25"/>
      <c r="P94" s="25"/>
      <c r="Q94" s="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0"/>
      <c r="AC94" s="20"/>
    </row>
    <row r="95" spans="2:29" s="10" customFormat="1" x14ac:dyDescent="0.25">
      <c r="B95" s="24"/>
      <c r="L95" s="18"/>
      <c r="M95" s="25"/>
      <c r="N95" s="25"/>
      <c r="O95" s="25"/>
      <c r="P95" s="25"/>
      <c r="Q95" s="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0"/>
      <c r="AC95" s="20"/>
    </row>
    <row r="96" spans="2:29" s="10" customFormat="1" x14ac:dyDescent="0.25">
      <c r="B96" s="24"/>
      <c r="L96" s="18"/>
      <c r="M96" s="25"/>
      <c r="N96" s="25"/>
      <c r="O96" s="25"/>
      <c r="P96" s="25"/>
      <c r="Q96" s="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0"/>
      <c r="AC96" s="20"/>
    </row>
    <row r="97" spans="1:29" s="10" customFormat="1" x14ac:dyDescent="0.25">
      <c r="B97" s="24"/>
      <c r="L97" s="18"/>
      <c r="M97" s="25"/>
      <c r="N97" s="25"/>
      <c r="O97" s="25"/>
      <c r="P97" s="25"/>
      <c r="Q97" s="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0"/>
      <c r="AC97" s="20"/>
    </row>
    <row r="98" spans="1:29" s="10" customFormat="1" x14ac:dyDescent="0.25">
      <c r="B98" s="24"/>
      <c r="L98" s="18"/>
      <c r="M98" s="25"/>
      <c r="N98" s="25"/>
      <c r="O98" s="25"/>
      <c r="P98" s="25"/>
      <c r="Q98" s="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0"/>
      <c r="AC98" s="20"/>
    </row>
    <row r="99" spans="1:29" s="10" customFormat="1" x14ac:dyDescent="0.25">
      <c r="A99"/>
      <c r="B99" s="24"/>
      <c r="C99"/>
      <c r="D99"/>
      <c r="E99"/>
      <c r="F99"/>
      <c r="G99"/>
      <c r="H99"/>
      <c r="I99"/>
      <c r="J99"/>
      <c r="K99"/>
      <c r="L99" s="18"/>
      <c r="M99" s="25"/>
      <c r="N99" s="25"/>
      <c r="O99" s="25"/>
      <c r="P99" s="25"/>
      <c r="Q99" s="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0"/>
      <c r="AC99" s="20"/>
    </row>
    <row r="100" spans="1:29" s="10" customFormat="1" x14ac:dyDescent="0.25">
      <c r="B100" s="24"/>
      <c r="L100" s="18"/>
      <c r="M100" s="25"/>
      <c r="N100" s="25"/>
      <c r="O100" s="25"/>
      <c r="P100" s="25"/>
      <c r="Q100" s="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0"/>
      <c r="AC100" s="20"/>
    </row>
    <row r="101" spans="1:29" s="18" customFormat="1" ht="15.75" thickBot="1" x14ac:dyDescent="0.3">
      <c r="A101" s="11" t="str">
        <f>CONCATENATE("Table ",N101,"a. Persistence Rates from First to Second Year of College for Class of 2013, School Percentile Distribution")</f>
        <v>Table 4a. Persistence Rates from First to Second Year of College for Class of 2013, School Percentile Distribution</v>
      </c>
      <c r="B101" s="24"/>
      <c r="M101" s="25"/>
      <c r="N101" s="25">
        <f>4+5*($M$1-1)</f>
        <v>4</v>
      </c>
      <c r="O101" s="25"/>
      <c r="P101" s="25"/>
      <c r="Q101" s="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0"/>
      <c r="AC101" s="20"/>
    </row>
    <row r="102" spans="1:29" s="18" customFormat="1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  <c r="M102" s="25"/>
      <c r="N102" s="25"/>
      <c r="O102" s="25"/>
      <c r="P102" s="25"/>
      <c r="Q102" s="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0"/>
      <c r="AC102" s="20"/>
    </row>
    <row r="103" spans="1:29" s="18" customFormat="1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699</v>
      </c>
      <c r="C103" s="16">
        <f ca="1">IF(ISBLANK(INDIRECT(CONCATENATE("'ALL DATA'!",Y$1,$N103))),"*",INDIRECT(CONCATENATE("'ALL DATA'!",Y$1,$N103)))</f>
        <v>0.67156862745098034</v>
      </c>
      <c r="D103" s="16">
        <f t="shared" ref="D103" ca="1" si="29">IF(ISBLANK(INDIRECT(CONCATENATE("'ALL DATA'!",Z$1,$N103))),"*",INDIRECT(CONCATENATE("'ALL DATA'!",Z$1,$N103)))</f>
        <v>0.76016528925619831</v>
      </c>
      <c r="E103" s="16">
        <f t="shared" ref="E103" ca="1" si="30">IF(ISBLANK(INDIRECT(CONCATENATE("'ALL DATA'!",AA$1,$N103))),"*",INDIRECT(CONCATENATE("'ALL DATA'!",AA$1,$N103)))</f>
        <v>0.8294117647058824</v>
      </c>
      <c r="M103" s="25"/>
      <c r="N103" s="25">
        <f>8+8*($M$1-1)</f>
        <v>8</v>
      </c>
      <c r="O103" s="25"/>
      <c r="P103" s="25"/>
      <c r="Q103" s="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0"/>
      <c r="AC103" s="20"/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4b. Persistence Rates from First to Second Year of College for Class of 2013,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5">
        <f>4+5*($M$1-1)</f>
        <v>4</v>
      </c>
    </row>
    <row r="107" spans="1:29" s="10" customFormat="1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5"/>
      <c r="N107" s="26"/>
      <c r="O107" s="25"/>
      <c r="P107" s="25"/>
      <c r="Q107" s="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0"/>
      <c r="AC107" s="20"/>
    </row>
    <row r="108" spans="1:29" s="10" customFormat="1" ht="15.75" thickBot="1" x14ac:dyDescent="0.3">
      <c r="A108" s="14">
        <f ca="1">INDIRECT(CONCATENATE("'All DATA'!",O$1,$N108))</f>
        <v>2013</v>
      </c>
      <c r="B108" s="15">
        <f t="shared" ref="B108" ca="1" si="31">INDIRECT(CONCATENATE("'All DATA'!",P$1,$N108))</f>
        <v>96889</v>
      </c>
      <c r="C108" s="16">
        <f ca="1">IF(ISBLANK(INDIRECT(CONCATENATE("'All DATA'!",Q$1,$N108))),"*",INDIRECT(CONCATENATE("'All DATA'!",Q$1,$N108)))</f>
        <v>0.77858167593844507</v>
      </c>
      <c r="D108" s="16">
        <f t="shared" ref="D108" ca="1" si="32">IF(ISBLANK(INDIRECT(CONCATENATE("'All DATA'!",R$1,$N108))),"*",INDIRECT(CONCATENATE("'All DATA'!",R$1,$N108)))</f>
        <v>0.77265094633818698</v>
      </c>
      <c r="E108" s="16">
        <f t="shared" ref="E108" ca="1" si="33">IF(ISBLANK(INDIRECT(CONCATENATE("'All DATA'!",S$1,$N108))),"*",INDIRECT(CONCATENATE("'All DATA'!",S$1,$N108)))</f>
        <v>0.81516833148353685</v>
      </c>
      <c r="F108" s="16">
        <f t="shared" ref="F108" ca="1" si="34">IF(ISBLANK(INDIRECT(CONCATENATE("'All DATA'!",T$1,$N108))),"*",INDIRECT(CONCATENATE("'All DATA'!",T$1,$N108)))</f>
        <v>0.68767363649656388</v>
      </c>
      <c r="G108" s="16">
        <f t="shared" ref="G108" ca="1" si="35">IF(ISBLANK(INDIRECT(CONCATENATE("'All DATA'!",U$1,$N108))),"*",INDIRECT(CONCATENATE("'All DATA'!",U$1,$N108)))</f>
        <v>0.86736983842010773</v>
      </c>
      <c r="H108" s="16">
        <f t="shared" ref="H108" ca="1" si="36">IF(ISBLANK(INDIRECT(CONCATENATE("'All DATA'!",V$1,$N108))),"*",INDIRECT(CONCATENATE("'All DATA'!",V$1,$N108)))</f>
        <v>0.77334670724958499</v>
      </c>
      <c r="I108" s="16">
        <f t="shared" ref="I108" ca="1" si="37">IF(ISBLANK(INDIRECT(CONCATENATE("'All DATA'!",W$1,$N108))),"*",INDIRECT(CONCATENATE("'All DATA'!",W$1,$N108)))</f>
        <v>0.82330345710627406</v>
      </c>
      <c r="K108" s="5"/>
      <c r="L108" s="5"/>
      <c r="M108" s="25"/>
      <c r="N108" s="25">
        <f>8+8*($M$1-1)</f>
        <v>8</v>
      </c>
      <c r="O108" s="25"/>
      <c r="P108" s="25"/>
      <c r="Q108" s="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0"/>
      <c r="AC108" s="20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s="10" customFormat="1" x14ac:dyDescent="0.25">
      <c r="B110" s="24"/>
      <c r="L110" s="18"/>
      <c r="M110" s="25"/>
      <c r="N110" s="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0"/>
      <c r="AC110" s="20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2013, Student-Weighted Totals</v>
      </c>
      <c r="B111" s="24"/>
      <c r="L111" s="18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0"/>
      <c r="AC111" s="20"/>
    </row>
    <row r="112" spans="1:29" s="10" customFormat="1" x14ac:dyDescent="0.25">
      <c r="B112" s="24"/>
      <c r="L112" s="18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0"/>
      <c r="AC112" s="20"/>
    </row>
    <row r="113" spans="2:29" s="10" customFormat="1" x14ac:dyDescent="0.25">
      <c r="B113" s="24"/>
      <c r="L113" s="18"/>
      <c r="M113" s="25"/>
      <c r="N113" s="25"/>
      <c r="O113" s="25"/>
      <c r="P113" s="25"/>
      <c r="Q113" s="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0"/>
      <c r="AC113" s="20"/>
    </row>
    <row r="114" spans="2:29" s="10" customFormat="1" x14ac:dyDescent="0.25">
      <c r="B114" s="24"/>
      <c r="L114" s="18"/>
      <c r="M114" s="25"/>
      <c r="N114" s="25"/>
      <c r="O114" s="25"/>
      <c r="P114" s="25"/>
      <c r="Q114" s="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0"/>
      <c r="AC114" s="20"/>
    </row>
    <row r="115" spans="2:29" s="10" customFormat="1" x14ac:dyDescent="0.25">
      <c r="B115" s="24"/>
      <c r="L115" s="18"/>
      <c r="M115" s="25"/>
      <c r="N115" s="25"/>
      <c r="O115" s="25"/>
      <c r="P115" s="25"/>
      <c r="Q115" s="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0"/>
      <c r="AC115" s="20"/>
    </row>
    <row r="116" spans="2:29" s="10" customFormat="1" x14ac:dyDescent="0.25">
      <c r="B116" s="24"/>
      <c r="L116" s="18"/>
      <c r="M116" s="25"/>
      <c r="N116" s="25"/>
      <c r="O116" s="25"/>
      <c r="P116" s="25"/>
      <c r="Q116" s="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0"/>
      <c r="AC116" s="20"/>
    </row>
    <row r="117" spans="2:29" s="10" customFormat="1" x14ac:dyDescent="0.25">
      <c r="B117" s="24"/>
      <c r="L117" s="18"/>
      <c r="M117" s="25"/>
      <c r="N117" s="25"/>
      <c r="O117" s="25"/>
      <c r="P117" s="25"/>
      <c r="Q117" s="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0"/>
      <c r="AC117" s="20"/>
    </row>
    <row r="118" spans="2:29" s="10" customFormat="1" x14ac:dyDescent="0.25">
      <c r="B118" s="24"/>
      <c r="L118" s="18"/>
      <c r="M118" s="25"/>
      <c r="N118" s="25"/>
      <c r="O118" s="25"/>
      <c r="P118" s="25"/>
      <c r="Q118" s="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0"/>
      <c r="AC118" s="20"/>
    </row>
    <row r="119" spans="2:29" s="10" customFormat="1" x14ac:dyDescent="0.25">
      <c r="B119" s="24"/>
      <c r="L119" s="18"/>
      <c r="M119" s="25"/>
      <c r="N119" s="25"/>
      <c r="O119" s="25"/>
      <c r="P119" s="25"/>
      <c r="Q119" s="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0"/>
      <c r="AC119" s="20"/>
    </row>
    <row r="120" spans="2:29" s="10" customFormat="1" x14ac:dyDescent="0.25">
      <c r="B120" s="24"/>
      <c r="L120" s="18"/>
      <c r="M120" s="25"/>
      <c r="N120" s="25"/>
      <c r="O120" s="25"/>
      <c r="P120" s="25"/>
      <c r="Q120" s="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0"/>
      <c r="AC120" s="20"/>
    </row>
    <row r="121" spans="2:29" s="10" customFormat="1" x14ac:dyDescent="0.25">
      <c r="B121" s="24"/>
      <c r="L121" s="18"/>
      <c r="M121" s="25"/>
      <c r="N121" s="25"/>
      <c r="O121" s="25"/>
      <c r="P121" s="25"/>
      <c r="Q121" s="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0"/>
      <c r="AC121" s="20"/>
    </row>
    <row r="122" spans="2:29" s="10" customFormat="1" x14ac:dyDescent="0.25">
      <c r="B122" s="24"/>
      <c r="L122" s="18"/>
      <c r="M122" s="25"/>
      <c r="N122" s="25"/>
      <c r="O122" s="25"/>
      <c r="P122" s="25"/>
      <c r="Q122" s="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0"/>
      <c r="AC122" s="20"/>
    </row>
    <row r="123" spans="2:29" s="10" customFormat="1" x14ac:dyDescent="0.25">
      <c r="B123" s="24"/>
      <c r="L123" s="18"/>
      <c r="M123" s="25"/>
      <c r="N123" s="25"/>
      <c r="O123" s="25"/>
      <c r="P123" s="25"/>
      <c r="Q123" s="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0"/>
      <c r="AC123" s="20"/>
    </row>
    <row r="124" spans="2:29" s="10" customFormat="1" x14ac:dyDescent="0.25">
      <c r="B124" s="24"/>
      <c r="L124" s="18"/>
      <c r="M124" s="25"/>
      <c r="N124" s="25"/>
      <c r="O124" s="25"/>
      <c r="P124" s="25"/>
      <c r="Q124" s="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0"/>
      <c r="AC124" s="20"/>
    </row>
    <row r="125" spans="2:29" s="10" customFormat="1" x14ac:dyDescent="0.25">
      <c r="B125" s="24"/>
      <c r="L125" s="18"/>
      <c r="M125" s="25"/>
      <c r="N125" s="25"/>
      <c r="O125" s="25"/>
      <c r="P125" s="25"/>
      <c r="Q125" s="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0"/>
      <c r="AC125" s="20"/>
    </row>
    <row r="126" spans="2:29" s="10" customFormat="1" x14ac:dyDescent="0.25">
      <c r="B126" s="24"/>
      <c r="L126" s="18"/>
      <c r="M126" s="25"/>
      <c r="N126" s="25"/>
      <c r="O126" s="25"/>
      <c r="P126" s="25"/>
      <c r="Q126" s="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0"/>
      <c r="AC126" s="20"/>
    </row>
    <row r="127" spans="2:29" s="10" customFormat="1" x14ac:dyDescent="0.25">
      <c r="B127" s="24"/>
      <c r="L127" s="18"/>
      <c r="M127" s="25"/>
      <c r="N127" s="25"/>
      <c r="O127" s="25"/>
      <c r="P127" s="25"/>
      <c r="Q127" s="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0"/>
      <c r="AC127" s="20"/>
    </row>
    <row r="128" spans="2:29" s="10" customFormat="1" x14ac:dyDescent="0.25">
      <c r="B128" s="24"/>
      <c r="L128" s="18"/>
      <c r="M128" s="25"/>
      <c r="N128" s="25"/>
      <c r="O128" s="25"/>
      <c r="P128" s="25"/>
      <c r="Q128" s="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0"/>
      <c r="AC128" s="20"/>
    </row>
    <row r="129" spans="1:29" s="10" customFormat="1" x14ac:dyDescent="0.25">
      <c r="B129" s="24"/>
      <c r="L129" s="18"/>
      <c r="M129" s="25"/>
      <c r="N129" s="25"/>
      <c r="O129" s="25"/>
      <c r="P129" s="25"/>
      <c r="Q129" s="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0"/>
      <c r="AC129" s="20"/>
    </row>
    <row r="130" spans="1:29" s="10" customFormat="1" x14ac:dyDescent="0.25">
      <c r="A130"/>
      <c r="B130" s="24"/>
      <c r="C130"/>
      <c r="D130"/>
      <c r="E130"/>
      <c r="F130"/>
      <c r="G130"/>
      <c r="H130"/>
      <c r="I130"/>
      <c r="J130"/>
      <c r="K130"/>
      <c r="L130" s="18"/>
      <c r="M130" s="25"/>
      <c r="N130" s="25"/>
      <c r="O130" s="25"/>
      <c r="P130" s="25"/>
      <c r="Q130" s="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0"/>
      <c r="AC130" s="20"/>
    </row>
    <row r="131" spans="1:29" s="10" customFormat="1" x14ac:dyDescent="0.25">
      <c r="A131"/>
      <c r="B131" s="24"/>
      <c r="C131"/>
      <c r="D131"/>
      <c r="E131"/>
      <c r="F131"/>
      <c r="G131"/>
      <c r="H131"/>
      <c r="I131"/>
      <c r="J131"/>
      <c r="K131"/>
      <c r="L131" s="18"/>
      <c r="M131" s="25"/>
      <c r="N131" s="25"/>
      <c r="O131" s="25"/>
      <c r="P131" s="25"/>
      <c r="Q131" s="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0"/>
      <c r="AC131" s="20"/>
    </row>
    <row r="132" spans="1:29" s="23" customFormat="1" ht="15.75" thickBot="1" x14ac:dyDescent="0.3">
      <c r="A132" s="11" t="str">
        <f>CONCATENATE("Table ",N132,"a. Six-Year Completion Rates for Class of 2009, School Percentile Distribution")</f>
        <v>Table 5a. Six-Year Completion Rates for Class of 2009, School Percentile Distribution</v>
      </c>
      <c r="B132" s="24"/>
      <c r="M132" s="25"/>
      <c r="N132" s="25">
        <f>5+5*($M$1-1)</f>
        <v>5</v>
      </c>
      <c r="O132" s="25"/>
      <c r="P132" s="25"/>
      <c r="Q132" s="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0"/>
      <c r="AC132" s="20"/>
    </row>
    <row r="133" spans="1:29" s="23" customFormat="1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  <c r="M133" s="25"/>
      <c r="N133" s="25"/>
      <c r="O133" s="25"/>
      <c r="P133" s="25"/>
      <c r="Q133" s="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0"/>
      <c r="AC133" s="20"/>
    </row>
    <row r="134" spans="1:29" s="23" customFormat="1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325</v>
      </c>
      <c r="C134" s="16">
        <f ca="1">IF(ISBLANK(INDIRECT(CONCATENATE("'ALL DATA'!",Y$1,$N134))),"*",INDIRECT(CONCATENATE("'ALL DATA'!",Y$1,$N134)))</f>
        <v>0.13294797687861271</v>
      </c>
      <c r="D134" s="16">
        <f t="shared" ref="D134:E134" ca="1" si="38">IF(ISBLANK(INDIRECT(CONCATENATE("'ALL DATA'!",Z$1,$N134))),"*",INDIRECT(CONCATENATE("'ALL DATA'!",Z$1,$N134)))</f>
        <v>0.19718309859154928</v>
      </c>
      <c r="E134" s="16">
        <f t="shared" ca="1" si="38"/>
        <v>0.27659574468085107</v>
      </c>
      <c r="M134" s="25"/>
      <c r="N134" s="25">
        <f>9+8*($M$1-1)</f>
        <v>9</v>
      </c>
      <c r="O134" s="25"/>
      <c r="P134" s="25"/>
      <c r="Q134" s="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0"/>
      <c r="AC134" s="20"/>
    </row>
    <row r="135" spans="1:29" s="23" customFormat="1" x14ac:dyDescent="0.25">
      <c r="B135" s="24"/>
      <c r="M135" s="25"/>
      <c r="N135" s="25"/>
      <c r="O135" s="25"/>
      <c r="P135" s="25"/>
      <c r="Q135" s="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0"/>
      <c r="AC135" s="20"/>
    </row>
    <row r="136" spans="1:29" s="23" customFormat="1" x14ac:dyDescent="0.25">
      <c r="B136" s="24"/>
      <c r="M136" s="25"/>
      <c r="N136" s="25"/>
      <c r="O136" s="25"/>
      <c r="P136" s="25"/>
      <c r="Q136" s="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0"/>
      <c r="AC136" s="20"/>
    </row>
    <row r="137" spans="1:29" s="23" customFormat="1" ht="15.75" thickBot="1" x14ac:dyDescent="0.3">
      <c r="A137" s="11" t="str">
        <f>CONCATENATE("Table ",N137,"b. Six-Year Completion Rates for Class of 2009, Student-Weighted Totals")</f>
        <v>Table 5b. Six-Year Completion Rates for Class of 2009, Student-Weighted Totals</v>
      </c>
      <c r="B137" s="24"/>
      <c r="M137" s="25"/>
      <c r="N137" s="25">
        <f>5+5*($M$1-1)</f>
        <v>5</v>
      </c>
      <c r="O137" s="25"/>
      <c r="P137" s="25"/>
      <c r="Q137" s="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0"/>
      <c r="AC137" s="20"/>
    </row>
    <row r="138" spans="1:29" s="23" customFormat="1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5"/>
      <c r="N138" s="26"/>
      <c r="O138" s="25"/>
      <c r="P138" s="25"/>
      <c r="Q138" s="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0"/>
      <c r="AC138" s="20"/>
    </row>
    <row r="139" spans="1:29" s="23" customFormat="1" ht="15.75" thickBot="1" x14ac:dyDescent="0.3">
      <c r="A139" s="14">
        <f ca="1">INDIRECT(CONCATENATE("'All DATA'!",O$1,$N139))</f>
        <v>2009</v>
      </c>
      <c r="B139" s="15">
        <f t="shared" ref="B139" ca="1" si="39">INDIRECT(CONCATENATE("'All DATA'!",P$1,$N139))</f>
        <v>74993</v>
      </c>
      <c r="C139" s="16">
        <f ca="1">IF(ISBLANK(INDIRECT(CONCATENATE("'All DATA'!",Q$1,$N139))),"*",INDIRECT(CONCATENATE("'All DATA'!",Q$1,$N139)))</f>
        <v>0.22202072193404718</v>
      </c>
      <c r="D139" s="16">
        <f t="shared" ref="D139:I139" ca="1" si="40">IF(ISBLANK(INDIRECT(CONCATENATE("'All DATA'!",R$1,$N139))),"*",INDIRECT(CONCATENATE("'All DATA'!",R$1,$N139)))</f>
        <v>0.17108263437920873</v>
      </c>
      <c r="E139" s="16">
        <f t="shared" ca="1" si="40"/>
        <v>5.0938087554838453E-2</v>
      </c>
      <c r="F139" s="16">
        <f t="shared" ca="1" si="40"/>
        <v>6.7272945474910986E-2</v>
      </c>
      <c r="G139" s="16">
        <f t="shared" ca="1" si="40"/>
        <v>0.15474777645913618</v>
      </c>
      <c r="H139" s="16">
        <f t="shared" ca="1" si="40"/>
        <v>0.19139119651167441</v>
      </c>
      <c r="I139" s="16">
        <f t="shared" ca="1" si="40"/>
        <v>3.0629525422372756E-2</v>
      </c>
      <c r="K139" s="5"/>
      <c r="L139" s="5"/>
      <c r="M139" s="25"/>
      <c r="N139" s="25">
        <f>9+8*($M$1-1)</f>
        <v>9</v>
      </c>
      <c r="O139" s="25"/>
      <c r="P139" s="25"/>
      <c r="Q139" s="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0"/>
      <c r="AC139" s="20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3"/>
      <c r="L140" s="23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s="23" customFormat="1" x14ac:dyDescent="0.25">
      <c r="B141" s="24"/>
      <c r="M141" s="25"/>
      <c r="N141" s="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0"/>
      <c r="AC141" s="20"/>
    </row>
    <row r="142" spans="1:29" s="23" customFormat="1" x14ac:dyDescent="0.25">
      <c r="A142" s="23" t="str">
        <f>CONCATENATE("Figure ", RIGHT(A137,LEN(A137)-6))</f>
        <v>Figure 5b. Six-Year Completion Rates for Class of 2009, Student-Weighted Totals</v>
      </c>
      <c r="B142" s="24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0"/>
      <c r="AC142" s="20"/>
    </row>
    <row r="143" spans="1:29" s="23" customFormat="1" x14ac:dyDescent="0.25">
      <c r="B143" s="24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0"/>
      <c r="AC143" s="20"/>
    </row>
    <row r="144" spans="1:29" s="23" customFormat="1" x14ac:dyDescent="0.25">
      <c r="B144" s="24"/>
      <c r="M144" s="25"/>
      <c r="N144" s="25"/>
      <c r="O144" s="25"/>
      <c r="P144" s="25"/>
      <c r="Q144" s="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0"/>
      <c r="AC144" s="20"/>
    </row>
    <row r="145" spans="2:29" s="23" customFormat="1" x14ac:dyDescent="0.25">
      <c r="B145" s="24"/>
      <c r="M145" s="25"/>
      <c r="N145" s="25"/>
      <c r="O145" s="25"/>
      <c r="P145" s="25"/>
      <c r="Q145" s="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0"/>
      <c r="AC145" s="20"/>
    </row>
    <row r="146" spans="2:29" s="23" customFormat="1" x14ac:dyDescent="0.25">
      <c r="B146" s="24"/>
      <c r="M146" s="25"/>
      <c r="N146" s="25"/>
      <c r="O146" s="25"/>
      <c r="P146" s="25"/>
      <c r="Q146" s="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0"/>
      <c r="AC146" s="20"/>
    </row>
    <row r="147" spans="2:29" s="23" customFormat="1" x14ac:dyDescent="0.25">
      <c r="B147" s="24"/>
      <c r="M147" s="25"/>
      <c r="N147" s="25"/>
      <c r="O147" s="25"/>
      <c r="P147" s="25"/>
      <c r="Q147" s="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0"/>
      <c r="AC147" s="20"/>
    </row>
    <row r="148" spans="2:29" s="23" customFormat="1" x14ac:dyDescent="0.25">
      <c r="B148" s="24"/>
      <c r="M148" s="25"/>
      <c r="N148" s="25"/>
      <c r="O148" s="25"/>
      <c r="P148" s="25"/>
      <c r="Q148" s="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0"/>
      <c r="AC148" s="20"/>
    </row>
    <row r="149" spans="2:29" s="23" customFormat="1" x14ac:dyDescent="0.25">
      <c r="B149" s="24"/>
      <c r="M149" s="25"/>
      <c r="N149" s="25"/>
      <c r="O149" s="25"/>
      <c r="P149" s="25"/>
      <c r="Q149" s="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0"/>
      <c r="AC149" s="20"/>
    </row>
    <row r="150" spans="2:29" s="23" customFormat="1" x14ac:dyDescent="0.25">
      <c r="B150" s="24"/>
      <c r="M150" s="25"/>
      <c r="N150" s="25"/>
      <c r="O150" s="25"/>
      <c r="P150" s="25"/>
      <c r="Q150" s="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0"/>
      <c r="AC150" s="20"/>
    </row>
    <row r="151" spans="2:29" s="23" customFormat="1" x14ac:dyDescent="0.25">
      <c r="B151" s="24"/>
      <c r="M151" s="25"/>
      <c r="N151" s="25"/>
      <c r="O151" s="25"/>
      <c r="P151" s="25"/>
      <c r="Q151" s="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0"/>
      <c r="AC151" s="20"/>
    </row>
    <row r="152" spans="2:29" s="23" customFormat="1" x14ac:dyDescent="0.25">
      <c r="B152" s="24"/>
      <c r="M152" s="25"/>
      <c r="N152" s="25"/>
      <c r="O152" s="25"/>
      <c r="P152" s="25"/>
      <c r="Q152" s="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0"/>
      <c r="AC152" s="20"/>
    </row>
    <row r="153" spans="2:29" s="23" customFormat="1" x14ac:dyDescent="0.25">
      <c r="B153" s="24"/>
      <c r="M153" s="25"/>
      <c r="N153" s="25"/>
      <c r="O153" s="25"/>
      <c r="P153" s="25"/>
      <c r="Q153" s="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0"/>
      <c r="AC153" s="20"/>
    </row>
    <row r="154" spans="2:29" s="23" customFormat="1" x14ac:dyDescent="0.25">
      <c r="B154" s="24"/>
      <c r="M154" s="25"/>
      <c r="N154" s="25"/>
      <c r="O154" s="25"/>
      <c r="P154" s="25"/>
      <c r="Q154" s="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0"/>
      <c r="AC154" s="20"/>
    </row>
    <row r="155" spans="2:29" s="23" customFormat="1" x14ac:dyDescent="0.25">
      <c r="B155" s="24"/>
      <c r="M155" s="25"/>
      <c r="N155" s="25"/>
      <c r="O155" s="25"/>
      <c r="P155" s="25"/>
      <c r="Q155" s="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0"/>
      <c r="AC155" s="20"/>
    </row>
    <row r="156" spans="2:29" s="23" customFormat="1" x14ac:dyDescent="0.25">
      <c r="B156" s="24"/>
      <c r="M156" s="25"/>
      <c r="N156" s="25"/>
      <c r="O156" s="25"/>
      <c r="P156" s="25"/>
      <c r="Q156" s="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0"/>
      <c r="AC156" s="20"/>
    </row>
    <row r="157" spans="2:29" s="23" customFormat="1" x14ac:dyDescent="0.25">
      <c r="B157" s="24"/>
      <c r="M157" s="25"/>
      <c r="N157" s="25"/>
      <c r="O157" s="25"/>
      <c r="P157" s="25"/>
      <c r="Q157" s="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0"/>
      <c r="AC157" s="20"/>
    </row>
    <row r="158" spans="2:29" s="23" customFormat="1" x14ac:dyDescent="0.25">
      <c r="B158" s="24"/>
      <c r="M158" s="25"/>
      <c r="N158" s="25"/>
      <c r="O158" s="25"/>
      <c r="P158" s="25"/>
      <c r="Q158" s="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0"/>
      <c r="AC158" s="20"/>
    </row>
    <row r="159" spans="2:29" s="23" customFormat="1" x14ac:dyDescent="0.25">
      <c r="B159" s="24"/>
      <c r="M159" s="25"/>
      <c r="N159" s="25"/>
      <c r="O159" s="25"/>
      <c r="P159" s="25"/>
      <c r="Q159" s="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0"/>
      <c r="AC159" s="20"/>
    </row>
    <row r="160" spans="2:29" s="23" customFormat="1" x14ac:dyDescent="0.25">
      <c r="B160" s="24"/>
      <c r="M160" s="25"/>
      <c r="N160" s="25"/>
      <c r="O160" s="25"/>
      <c r="P160" s="25"/>
      <c r="Q160" s="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0"/>
      <c r="AC160" s="20"/>
    </row>
    <row r="161" spans="1:29" s="23" customFormat="1" x14ac:dyDescent="0.25">
      <c r="B161" s="24"/>
      <c r="M161" s="25"/>
      <c r="N161" s="25"/>
      <c r="O161" s="25"/>
      <c r="P161" s="25"/>
      <c r="Q161" s="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0"/>
      <c r="AC161" s="20"/>
    </row>
    <row r="163" spans="1:29" x14ac:dyDescent="0.25">
      <c r="A163" s="29"/>
    </row>
    <row r="164" spans="1:29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Low Income, Low Minority, Urban Schools</v>
      </c>
      <c r="M1" s="28">
        <v>2</v>
      </c>
      <c r="N1" s="25">
        <f>2+8*($M$1-1)</f>
        <v>10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6a. College Enrollment Rates in the First Fall after High School Graduation for Classes 2014 and 2015, School Percentile Distribution</v>
      </c>
      <c r="N2" s="25">
        <f>1+5*($M$1-1)</f>
        <v>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89</v>
      </c>
      <c r="C4" s="16">
        <f ca="1">IF(ISBLANK(INDIRECT(CONCATENATE("'ALL DATA'!",Y$1,$N4))),"*",INDIRECT(CONCATENATE("'ALL DATA'!",Y$1,$N4)))</f>
        <v>0.46376811594202899</v>
      </c>
      <c r="D4" s="16">
        <f t="shared" ref="D4:E5" ca="1" si="0">IF(ISBLANK(INDIRECT(CONCATENATE("'ALL DATA'!",Z$1,$N4))),"*",INDIRECT(CONCATENATE("'ALL DATA'!",Z$1,$N4)))</f>
        <v>0.56799999999999995</v>
      </c>
      <c r="E4" s="16">
        <f t="shared" ca="1" si="0"/>
        <v>0.64963503649635035</v>
      </c>
      <c r="N4" s="25">
        <f>2+8*($M$1-1)</f>
        <v>10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79</v>
      </c>
      <c r="C5" s="16">
        <f ca="1">IF(ISBLANK(INDIRECT(CONCATENATE("'ALL DATA'!",Y$1,$N5))),"*",INDIRECT(CONCATENATE("'ALL DATA'!",Y$1,$N5)))</f>
        <v>0.40336134453781514</v>
      </c>
      <c r="D5" s="16">
        <f t="shared" ca="1" si="0"/>
        <v>0.49103139013452912</v>
      </c>
      <c r="E5" s="16">
        <f t="shared" ca="1" si="0"/>
        <v>0.62244897959183676</v>
      </c>
      <c r="N5" s="25">
        <f>3+8*($M$1-1)</f>
        <v>11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6b. College Enrollment Rates in the First Fall after High School Graduation for Classes 2014 and 2015, Student-Weighted Totals</v>
      </c>
      <c r="N8" s="25">
        <f>1+5*($M$1-1)</f>
        <v>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23409</v>
      </c>
      <c r="C10" s="16">
        <f ca="1">IF(ISBLANK(INDIRECT(CONCATENATE("'All DATA'!",Q$1,$N10))),"*",INDIRECT(CONCATENATE("'All DATA'!",Q$1,$N10)))</f>
        <v>0.59494211628006322</v>
      </c>
      <c r="D10" s="16">
        <f t="shared" ref="D10:I11" ca="1" si="2">IF(ISBLANK(INDIRECT(CONCATENATE("'All DATA'!",R$1,$N10))),"*",INDIRECT(CONCATENATE("'All DATA'!",R$1,$N10)))</f>
        <v>0.50621555811867236</v>
      </c>
      <c r="E10" s="16">
        <f t="shared" ca="1" si="2"/>
        <v>8.8726558161390912E-2</v>
      </c>
      <c r="F10" s="16">
        <f t="shared" ca="1" si="2"/>
        <v>0.27087872185911399</v>
      </c>
      <c r="G10" s="16">
        <f t="shared" ca="1" si="2"/>
        <v>0.32406339442094922</v>
      </c>
      <c r="H10" s="16">
        <f t="shared" ca="1" si="2"/>
        <v>0.52907001580588664</v>
      </c>
      <c r="I10" s="16">
        <f t="shared" ca="1" si="2"/>
        <v>6.5872100474176604E-2</v>
      </c>
      <c r="N10" s="25">
        <f>2+8*($M$1-1)</f>
        <v>10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20536</v>
      </c>
      <c r="C11" s="16">
        <f ca="1">IF(ISBLANK(INDIRECT(CONCATENATE("'All DATA'!",Q$1,$N11))),"*",INDIRECT(CONCATENATE("'All DATA'!",Q$1,$N11)))</f>
        <v>0.55166536813400857</v>
      </c>
      <c r="D11" s="16">
        <f t="shared" ca="1" si="2"/>
        <v>0.45544409816906894</v>
      </c>
      <c r="E11" s="16">
        <f t="shared" ca="1" si="2"/>
        <v>9.6221269964939612E-2</v>
      </c>
      <c r="F11" s="16">
        <f t="shared" ca="1" si="2"/>
        <v>0.22579859758472925</v>
      </c>
      <c r="G11" s="16">
        <f t="shared" ca="1" si="2"/>
        <v>0.32586677054927932</v>
      </c>
      <c r="H11" s="16">
        <f t="shared" ca="1" si="2"/>
        <v>0.49074795481106348</v>
      </c>
      <c r="I11" s="16">
        <f t="shared" ca="1" si="2"/>
        <v>6.091741332294507E-2</v>
      </c>
      <c r="J11" s="30"/>
      <c r="K11" s="30"/>
      <c r="L11" s="30"/>
      <c r="M11" s="25"/>
      <c r="N11" s="25">
        <f>3+8*($M$1-1)</f>
        <v>11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6b.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7a. College Enrollment Rates in the First Year after High School Graduation for Classes 2013 and 2014, School Percentile Distribution</v>
      </c>
      <c r="N35" s="25">
        <f>2+5*($M$1-1)</f>
        <v>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90</v>
      </c>
      <c r="C37" s="16">
        <f ca="1">IF(ISBLANK(INDIRECT(CONCATENATE("'ALL DATA'!",Y$1,$N37))),"*",INDIRECT(CONCATENATE("'ALL DATA'!",Y$1,$N37)))</f>
        <v>0.51543209876543206</v>
      </c>
      <c r="D37" s="16">
        <f t="shared" ref="D37:E38" ca="1" si="3">IF(ISBLANK(INDIRECT(CONCATENATE("'ALL DATA'!",Z$1,$N37))),"*",INDIRECT(CONCATENATE("'ALL DATA'!",Z$1,$N37)))</f>
        <v>0.58314376052231753</v>
      </c>
      <c r="E37" s="16">
        <f t="shared" ca="1" si="3"/>
        <v>0.66758241758241754</v>
      </c>
      <c r="N37" s="25">
        <f>4+8*($M$1-1)</f>
        <v>12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89</v>
      </c>
      <c r="C38" s="16">
        <f ca="1">IF(ISBLANK(INDIRECT(CONCATENATE("'ALL DATA'!",Y$1,$N38))),"*",INDIRECT(CONCATENATE("'ALL DATA'!",Y$1,$N38)))</f>
        <v>0.51526717557251911</v>
      </c>
      <c r="D38" s="16">
        <f t="shared" ca="1" si="3"/>
        <v>0.61599999999999999</v>
      </c>
      <c r="E38" s="16">
        <f t="shared" ca="1" si="3"/>
        <v>0.70188679245283014</v>
      </c>
      <c r="N38" s="25">
        <f>5+8*($M$1-1)</f>
        <v>13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7b. College Enrollment Rates in the First Year after High School Graduation for Classes 2013 and 2014,  Student-Weighted Totals</v>
      </c>
      <c r="N41" s="25">
        <f>2+5*($M$1-1)</f>
        <v>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23144</v>
      </c>
      <c r="C43" s="16">
        <f ca="1">IF(ISBLANK(INDIRECT(CONCATENATE("'All DATA'!",Q$1,$N43))),"*",INDIRECT(CONCATENATE("'All DATA'!",Q$1,$N43)))</f>
        <v>0.61182163843760806</v>
      </c>
      <c r="D43" s="16">
        <f t="shared" ref="D43:I44" ca="1" si="5">IF(ISBLANK(INDIRECT(CONCATENATE("'All DATA'!",R$1,$N43))),"*",INDIRECT(CONCATENATE("'All DATA'!",R$1,$N43)))</f>
        <v>0.51866574490148631</v>
      </c>
      <c r="E43" s="16">
        <f t="shared" ca="1" si="5"/>
        <v>9.3155893536121678E-2</v>
      </c>
      <c r="F43" s="16">
        <f t="shared" ca="1" si="5"/>
        <v>0.29018320082958865</v>
      </c>
      <c r="G43" s="16">
        <f t="shared" ca="1" si="5"/>
        <v>0.32163843760801936</v>
      </c>
      <c r="H43" s="16">
        <f t="shared" ca="1" si="5"/>
        <v>0.54662115451088833</v>
      </c>
      <c r="I43" s="16">
        <f t="shared" ca="1" si="5"/>
        <v>6.5200483926719663E-2</v>
      </c>
      <c r="N43" s="25">
        <f>4+8*($M$1-1)</f>
        <v>12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23409</v>
      </c>
      <c r="C44" s="16">
        <f ca="1">IF(ISBLANK(INDIRECT(CONCATENATE("'All DATA'!",Q$1,$N44))),"*",INDIRECT(CONCATENATE("'All DATA'!",Q$1,$N44)))</f>
        <v>0.64261608782946733</v>
      </c>
      <c r="D44" s="16">
        <f t="shared" ca="1" si="5"/>
        <v>0.54833611004314575</v>
      </c>
      <c r="E44" s="16">
        <f t="shared" ca="1" si="5"/>
        <v>9.4279977786321495E-2</v>
      </c>
      <c r="F44" s="16">
        <f t="shared" ca="1" si="5"/>
        <v>0.30390020932120126</v>
      </c>
      <c r="G44" s="16">
        <f t="shared" ca="1" si="5"/>
        <v>0.33871587850826607</v>
      </c>
      <c r="H44" s="16">
        <f t="shared" ca="1" si="5"/>
        <v>0.5714041607928575</v>
      </c>
      <c r="I44" s="16">
        <f t="shared" ca="1" si="5"/>
        <v>7.1211927036609848E-2</v>
      </c>
      <c r="N44" s="25">
        <f>5+8*($M$1-1)</f>
        <v>13</v>
      </c>
    </row>
    <row r="47" spans="1:14" x14ac:dyDescent="0.25">
      <c r="A47" s="30" t="str">
        <f>CONCATENATE("Figure ", RIGHT(A41,LEN(A41)-6))</f>
        <v>Figure 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8a. College Enrollment Rates in the First Two Years after High School Graduation for Classes 2012 and 2013,  School Percentile Distribution</v>
      </c>
      <c r="N68" s="25">
        <f>3+5*($M$1-1)</f>
        <v>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86</v>
      </c>
      <c r="C70" s="16">
        <f ca="1">IF(ISBLANK(INDIRECT(CONCATENATE("'ALL DATA'!",Y$1,$N70))),"*",INDIRECT(CONCATENATE("'ALL DATA'!",Y$1,$N70)))</f>
        <v>0.56064690026954178</v>
      </c>
      <c r="D70" s="16">
        <f t="shared" ref="D70:E71" ca="1" si="6">IF(ISBLANK(INDIRECT(CONCATENATE("'ALL DATA'!",Z$1,$N70))),"*",INDIRECT(CONCATENATE("'ALL DATA'!",Z$1,$N70)))</f>
        <v>0.62697850224427121</v>
      </c>
      <c r="E70" s="16">
        <f t="shared" ca="1" si="6"/>
        <v>0.72697368421052633</v>
      </c>
      <c r="N70" s="25">
        <f>6+8*($M$1-1)</f>
        <v>14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90</v>
      </c>
      <c r="C71" s="16">
        <f ca="1">IF(ISBLANK(INDIRECT(CONCATENATE("'ALL DATA'!",Y$1,$N71))),"*",INDIRECT(CONCATENATE("'ALL DATA'!",Y$1,$N71)))</f>
        <v>0.54320987654320985</v>
      </c>
      <c r="D71" s="16">
        <f t="shared" ca="1" si="6"/>
        <v>0.63847891333271445</v>
      </c>
      <c r="E71" s="16">
        <f t="shared" ca="1" si="6"/>
        <v>0.71276595744680848</v>
      </c>
      <c r="N71" s="25">
        <f>7+8*($M$1-1)</f>
        <v>15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8b. College Enrollment Rates in the First Two Years after High School Graduation for Class 2012 and 2013,  Student-Weighted Totals</v>
      </c>
      <c r="N74" s="25">
        <f>3+5*($M$1-1)</f>
        <v>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22412</v>
      </c>
      <c r="C76" s="16">
        <f ca="1">IF(ISBLANK(INDIRECT(CONCATENATE("'All DATA'!",Q$1,$N76))),"*",INDIRECT(CONCATENATE("'All DATA'!",Q$1,$N76)))</f>
        <v>0.653667678029627</v>
      </c>
      <c r="D76" s="16">
        <f t="shared" ref="D76:I77" ca="1" si="8">IF(ISBLANK(INDIRECT(CONCATENATE("'All DATA'!",R$1,$N76))),"*",INDIRECT(CONCATENATE("'All DATA'!",R$1,$N76)))</f>
        <v>0.54555595216848118</v>
      </c>
      <c r="E76" s="16">
        <f t="shared" ca="1" si="8"/>
        <v>0.10811172586114581</v>
      </c>
      <c r="F76" s="16">
        <f t="shared" ca="1" si="8"/>
        <v>0.32295199000535429</v>
      </c>
      <c r="G76" s="16">
        <f t="shared" ca="1" si="8"/>
        <v>0.3307156880242727</v>
      </c>
      <c r="H76" s="16">
        <f t="shared" ca="1" si="8"/>
        <v>0.57018561484918795</v>
      </c>
      <c r="I76" s="16">
        <f t="shared" ca="1" si="8"/>
        <v>8.3482063180439048E-2</v>
      </c>
      <c r="K76" s="5"/>
      <c r="L76" s="5"/>
      <c r="N76" s="25">
        <f>6+8*($M$1-1)</f>
        <v>14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23144</v>
      </c>
      <c r="C77" s="16">
        <f ca="1">IF(ISBLANK(INDIRECT(CONCATENATE("'All DATA'!",Q$1,$N77))),"*",INDIRECT(CONCATENATE("'All DATA'!",Q$1,$N77)))</f>
        <v>0.65922053231939159</v>
      </c>
      <c r="D77" s="16">
        <f t="shared" ca="1" si="8"/>
        <v>0.5598859315589354</v>
      </c>
      <c r="E77" s="16">
        <f t="shared" ca="1" si="8"/>
        <v>9.9334600760456276E-2</v>
      </c>
      <c r="F77" s="16">
        <f t="shared" ca="1" si="8"/>
        <v>0.32600241963359833</v>
      </c>
      <c r="G77" s="16">
        <f t="shared" ca="1" si="8"/>
        <v>0.33321811268579332</v>
      </c>
      <c r="H77" s="16">
        <f t="shared" ca="1" si="8"/>
        <v>0.58723643276875215</v>
      </c>
      <c r="I77" s="16">
        <f t="shared" ca="1" si="8"/>
        <v>7.1984099550639474E-2</v>
      </c>
      <c r="K77" s="5"/>
      <c r="L77" s="5"/>
      <c r="N77" s="25">
        <f>7+8*($M$1-1)</f>
        <v>15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8b.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9a. Persistence Rates from First to Second Year of College for Class of 2013, School Percentile Distribution</v>
      </c>
      <c r="N101" s="25">
        <f>4+5*($M$1-1)</f>
        <v>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90</v>
      </c>
      <c r="C103" s="16">
        <f ca="1">IF(ISBLANK(INDIRECT(CONCATENATE("'ALL DATA'!",Y$1,$N103))),"*",INDIRECT(CONCATENATE("'ALL DATA'!",Y$1,$N103)))</f>
        <v>0.71388066677052497</v>
      </c>
      <c r="D103" s="16">
        <f t="shared" ref="D103:E103" ca="1" si="9">IF(ISBLANK(INDIRECT(CONCATENATE("'ALL DATA'!",Z$1,$N103))),"*",INDIRECT(CONCATENATE("'ALL DATA'!",Z$1,$N103)))</f>
        <v>0.75868013984004601</v>
      </c>
      <c r="E103" s="16">
        <f t="shared" ca="1" si="9"/>
        <v>0.81110715979137038</v>
      </c>
      <c r="N103" s="25">
        <f>8+8*($M$1-1)</f>
        <v>16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9b. Persistence Rates from First to Second Year of College for Class of 2013, Student-Weighted Totals</v>
      </c>
      <c r="N106" s="25">
        <f>4+5*($M$1-1)</f>
        <v>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14160</v>
      </c>
      <c r="C108" s="16">
        <f ca="1">IF(ISBLANK(INDIRECT(CONCATENATE("'All DATA'!",Q$1,$N108))),"*",INDIRECT(CONCATENATE("'All DATA'!",Q$1,$N108)))</f>
        <v>0.78693502824858752</v>
      </c>
      <c r="D108" s="16">
        <f t="shared" ref="D108:I108" ca="1" si="11">IF(ISBLANK(INDIRECT(CONCATENATE("'All DATA'!",R$1,$N108))),"*",INDIRECT(CONCATENATE("'All DATA'!",R$1,$N108)))</f>
        <v>0.77582472509163614</v>
      </c>
      <c r="E108" s="16">
        <f t="shared" ca="1" si="11"/>
        <v>0.84879406307977734</v>
      </c>
      <c r="F108" s="16">
        <f t="shared" ca="1" si="11"/>
        <v>0.68954734961286479</v>
      </c>
      <c r="G108" s="16">
        <f t="shared" ca="1" si="11"/>
        <v>0.87479849543256316</v>
      </c>
      <c r="H108" s="16">
        <f t="shared" ca="1" si="11"/>
        <v>0.78262587937712436</v>
      </c>
      <c r="I108" s="16">
        <f t="shared" ca="1" si="11"/>
        <v>0.82306163021868783</v>
      </c>
      <c r="K108" s="5"/>
      <c r="L108" s="5"/>
      <c r="N108" s="25">
        <f>8+8*($M$1-1)</f>
        <v>16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9b.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10a. Six-Year Completion Rates for Class of 2009, School Percentile Distribution</v>
      </c>
      <c r="N132" s="25">
        <f>5+5*($M$1-1)</f>
        <v>10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41</v>
      </c>
      <c r="C134" s="16">
        <f ca="1">IF(ISBLANK(INDIRECT(CONCATENATE("'ALL DATA'!",Y$1,$N134))),"*",INDIRECT(CONCATENATE("'ALL DATA'!",Y$1,$N134)))</f>
        <v>0.14714714714714713</v>
      </c>
      <c r="D134" s="16">
        <f t="shared" ref="D134:E134" ca="1" si="12">IF(ISBLANK(INDIRECT(CONCATENATE("'ALL DATA'!",Z$1,$N134))),"*",INDIRECT(CONCATENATE("'ALL DATA'!",Z$1,$N134)))</f>
        <v>0.2484472049689441</v>
      </c>
      <c r="E134" s="16">
        <f t="shared" ca="1" si="12"/>
        <v>0.33436532507739936</v>
      </c>
      <c r="N134" s="25">
        <f>9+8*($M$1-1)</f>
        <v>17</v>
      </c>
    </row>
    <row r="137" spans="1:29" ht="15.75" thickBot="1" x14ac:dyDescent="0.3">
      <c r="A137" s="11" t="str">
        <f>CONCATENATE("Table ",N137,"b. Six-Year Completion Rates for Class of 2009, Student-Weighted Totals")</f>
        <v>Table 10b. Six-Year Completion Rates for Class of 2009, Student-Weighted Totals</v>
      </c>
      <c r="N137" s="25">
        <f>5+5*($M$1-1)</f>
        <v>10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9562</v>
      </c>
      <c r="C139" s="16">
        <f ca="1">IF(ISBLANK(INDIRECT(CONCATENATE("'All DATA'!",Q$1,$N139))),"*",INDIRECT(CONCATENATE("'All DATA'!",Q$1,$N139)))</f>
        <v>0.28111273792093705</v>
      </c>
      <c r="D139" s="16">
        <f t="shared" ref="D139:I139" ca="1" si="14">IF(ISBLANK(INDIRECT(CONCATENATE("'All DATA'!",R$1,$N139))),"*",INDIRECT(CONCATENATE("'All DATA'!",R$1,$N139)))</f>
        <v>0.20571010248901903</v>
      </c>
      <c r="E139" s="16">
        <f t="shared" ca="1" si="14"/>
        <v>7.5402635431918011E-2</v>
      </c>
      <c r="F139" s="16">
        <f t="shared" ca="1" si="14"/>
        <v>7.8330893118594438E-2</v>
      </c>
      <c r="G139" s="16">
        <f t="shared" ca="1" si="14"/>
        <v>0.2027818448023426</v>
      </c>
      <c r="H139" s="16">
        <f t="shared" ca="1" si="14"/>
        <v>0.23311022798577705</v>
      </c>
      <c r="I139" s="16">
        <f t="shared" ca="1" si="14"/>
        <v>4.8002509935160011E-2</v>
      </c>
      <c r="K139" s="5"/>
      <c r="L139" s="5"/>
      <c r="N139" s="25">
        <f>9+8*($M$1-1)</f>
        <v>17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10b.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Low Income, High Minority, Suburban Schools</v>
      </c>
      <c r="M1" s="28">
        <v>3</v>
      </c>
      <c r="N1" s="25">
        <f>2+8*($M$1-1)</f>
        <v>18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11a. College Enrollment Rates in the First Fall after High School Graduation for Classes 2014 and 2015, School Percentile Distribution</v>
      </c>
      <c r="N2" s="25">
        <f>1+5*($M$1-1)</f>
        <v>11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301</v>
      </c>
      <c r="C4" s="16">
        <f ca="1">IF(ISBLANK(INDIRECT(CONCATENATE("'ALL DATA'!",Y$1,$N4))),"*",INDIRECT(CONCATENATE("'ALL DATA'!",Y$1,$N4)))</f>
        <v>0.49726775956284153</v>
      </c>
      <c r="D4" s="16">
        <f t="shared" ref="D4:E5" ca="1" si="0">IF(ISBLANK(INDIRECT(CONCATENATE("'ALL DATA'!",Z$1,$N4))),"*",INDIRECT(CONCATENATE("'ALL DATA'!",Z$1,$N4)))</f>
        <v>0.55813953488372092</v>
      </c>
      <c r="E4" s="16">
        <f t="shared" ca="1" si="0"/>
        <v>0.63291139240506333</v>
      </c>
      <c r="N4" s="25">
        <f>2+8*($M$1-1)</f>
        <v>18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274</v>
      </c>
      <c r="C5" s="16">
        <f ca="1">IF(ISBLANK(INDIRECT(CONCATENATE("'ALL DATA'!",Y$1,$N5))),"*",INDIRECT(CONCATENATE("'ALL DATA'!",Y$1,$N5)))</f>
        <v>0.46122448979591835</v>
      </c>
      <c r="D5" s="16">
        <f t="shared" ca="1" si="0"/>
        <v>0.55187190260719676</v>
      </c>
      <c r="E5" s="16">
        <f t="shared" ca="1" si="0"/>
        <v>0.62116991643454034</v>
      </c>
      <c r="N5" s="25">
        <f>3+8*($M$1-1)</f>
        <v>19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11b. College Enrollment Rates in the First Fall after High School Graduation for Classes 2014 and 2015, Student-Weighted Totals</v>
      </c>
      <c r="N8" s="25">
        <f>1+5*($M$1-1)</f>
        <v>11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108637</v>
      </c>
      <c r="C10" s="16">
        <f ca="1">IF(ISBLANK(INDIRECT(CONCATENATE("'All DATA'!",Q$1,$N10))),"*",INDIRECT(CONCATENATE("'All DATA'!",Q$1,$N10)))</f>
        <v>0.57439914577906237</v>
      </c>
      <c r="D10" s="16">
        <f t="shared" ref="D10:I11" ca="1" si="2">IF(ISBLANK(INDIRECT(CONCATENATE("'All DATA'!",R$1,$N10))),"*",INDIRECT(CONCATENATE("'All DATA'!",R$1,$N10)))</f>
        <v>0.51418025166379777</v>
      </c>
      <c r="E10" s="16">
        <f t="shared" ca="1" si="2"/>
        <v>6.0218894115264598E-2</v>
      </c>
      <c r="F10" s="16">
        <f t="shared" ca="1" si="2"/>
        <v>0.24835000966521534</v>
      </c>
      <c r="G10" s="16">
        <f t="shared" ca="1" si="2"/>
        <v>0.326049136113847</v>
      </c>
      <c r="H10" s="16">
        <f t="shared" ca="1" si="2"/>
        <v>0.522952585214982</v>
      </c>
      <c r="I10" s="16">
        <f t="shared" ca="1" si="2"/>
        <v>5.1446560564080375E-2</v>
      </c>
      <c r="N10" s="25">
        <f>2+8*($M$1-1)</f>
        <v>18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84471</v>
      </c>
      <c r="C11" s="16">
        <f ca="1">IF(ISBLANK(INDIRECT(CONCATENATE("'All DATA'!",Q$1,$N11))),"*",INDIRECT(CONCATENATE("'All DATA'!",Q$1,$N11)))</f>
        <v>0.55929253826757108</v>
      </c>
      <c r="D11" s="16">
        <f t="shared" ca="1" si="2"/>
        <v>0.50033739389849774</v>
      </c>
      <c r="E11" s="16">
        <f t="shared" ca="1" si="2"/>
        <v>5.8955144369073412E-2</v>
      </c>
      <c r="F11" s="16">
        <f t="shared" ca="1" si="2"/>
        <v>0.27420061322820849</v>
      </c>
      <c r="G11" s="16">
        <f t="shared" ca="1" si="2"/>
        <v>0.28509192503936265</v>
      </c>
      <c r="H11" s="16">
        <f t="shared" ca="1" si="2"/>
        <v>0.50797315054870906</v>
      </c>
      <c r="I11" s="16">
        <f t="shared" ca="1" si="2"/>
        <v>5.1319387718862096E-2</v>
      </c>
      <c r="J11" s="30"/>
      <c r="K11" s="30"/>
      <c r="L11" s="30"/>
      <c r="M11" s="25"/>
      <c r="N11" s="25">
        <f>3+8*($M$1-1)</f>
        <v>19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11b.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12a. College Enrollment Rates in the First Year after High School Graduation for Classes 2013 and 2014, School Percentile Distribution</v>
      </c>
      <c r="N35" s="25">
        <f>2+5*($M$1-1)</f>
        <v>12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297</v>
      </c>
      <c r="C37" s="16">
        <f ca="1">IF(ISBLANK(INDIRECT(CONCATENATE("'ALL DATA'!",Y$1,$N37))),"*",INDIRECT(CONCATENATE("'ALL DATA'!",Y$1,$N37)))</f>
        <v>0.55483870967741933</v>
      </c>
      <c r="D37" s="16">
        <f t="shared" ref="D37:E38" ca="1" si="3">IF(ISBLANK(INDIRECT(CONCATENATE("'ALL DATA'!",Z$1,$N37))),"*",INDIRECT(CONCATENATE("'ALL DATA'!",Z$1,$N37)))</f>
        <v>0.60691823899371067</v>
      </c>
      <c r="E37" s="16">
        <f t="shared" ca="1" si="3"/>
        <v>0.68784530386740328</v>
      </c>
      <c r="N37" s="25">
        <f>4+8*($M$1-1)</f>
        <v>20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301</v>
      </c>
      <c r="C38" s="16">
        <f ca="1">IF(ISBLANK(INDIRECT(CONCATENATE("'ALL DATA'!",Y$1,$N38))),"*",INDIRECT(CONCATENATE("'ALL DATA'!",Y$1,$N38)))</f>
        <v>0.56382978723404253</v>
      </c>
      <c r="D38" s="16">
        <f t="shared" ca="1" si="3"/>
        <v>0.62474226804123711</v>
      </c>
      <c r="E38" s="16">
        <f t="shared" ca="1" si="3"/>
        <v>0.69871794871794868</v>
      </c>
      <c r="N38" s="25">
        <f>5+8*($M$1-1)</f>
        <v>21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12b. College Enrollment Rates in the First Year after High School Graduation for Classes 2013 and 2014,  Student-Weighted Totals</v>
      </c>
      <c r="N41" s="25">
        <f>2+5*($M$1-1)</f>
        <v>12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95859</v>
      </c>
      <c r="C43" s="16">
        <f ca="1">IF(ISBLANK(INDIRECT(CONCATENATE("'All DATA'!",Q$1,$N43))),"*",INDIRECT(CONCATENATE("'All DATA'!",Q$1,$N43)))</f>
        <v>0.61824137535338364</v>
      </c>
      <c r="D43" s="16">
        <f t="shared" ref="D43:I44" ca="1" si="5">IF(ISBLANK(INDIRECT(CONCATENATE("'All DATA'!",R$1,$N43))),"*",INDIRECT(CONCATENATE("'All DATA'!",R$1,$N43)))</f>
        <v>0.54765854014750837</v>
      </c>
      <c r="E43" s="16">
        <f t="shared" ca="1" si="5"/>
        <v>7.0582835205875299E-2</v>
      </c>
      <c r="F43" s="16">
        <f t="shared" ca="1" si="5"/>
        <v>0.33548232299523256</v>
      </c>
      <c r="G43" s="16">
        <f t="shared" ca="1" si="5"/>
        <v>0.28275905235815102</v>
      </c>
      <c r="H43" s="16">
        <f t="shared" ca="1" si="5"/>
        <v>0.5617417248250034</v>
      </c>
      <c r="I43" s="16">
        <f t="shared" ca="1" si="5"/>
        <v>5.6499650528380227E-2</v>
      </c>
      <c r="N43" s="25">
        <f>4+8*($M$1-1)</f>
        <v>20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108637</v>
      </c>
      <c r="C44" s="16">
        <f ca="1">IF(ISBLANK(INDIRECT(CONCATENATE("'All DATA'!",Q$1,$N44))),"*",INDIRECT(CONCATENATE("'All DATA'!",Q$1,$N44)))</f>
        <v>0.64113515653046382</v>
      </c>
      <c r="D44" s="16">
        <f t="shared" ca="1" si="5"/>
        <v>0.5743070961090605</v>
      </c>
      <c r="E44" s="16">
        <f t="shared" ca="1" si="5"/>
        <v>6.6828060421403393E-2</v>
      </c>
      <c r="F44" s="16">
        <f t="shared" ca="1" si="5"/>
        <v>0.28991964063808834</v>
      </c>
      <c r="G44" s="16">
        <f t="shared" ca="1" si="5"/>
        <v>0.35121551589237554</v>
      </c>
      <c r="H44" s="16">
        <f t="shared" ca="1" si="5"/>
        <v>0.58335557867025045</v>
      </c>
      <c r="I44" s="16">
        <f t="shared" ca="1" si="5"/>
        <v>5.7779577860213371E-2</v>
      </c>
      <c r="N44" s="25">
        <f>5+8*($M$1-1)</f>
        <v>21</v>
      </c>
    </row>
    <row r="47" spans="1:14" x14ac:dyDescent="0.25">
      <c r="A47" s="30" t="str">
        <f>CONCATENATE("Figure ", RIGHT(A41,LEN(A41)-6))</f>
        <v>Figure 12b.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13a. College Enrollment Rates in the First Two Years after High School Graduation for Classes 2012 and 2013,  School Percentile Distribution</v>
      </c>
      <c r="N68" s="25">
        <f>3+5*($M$1-1)</f>
        <v>13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189</v>
      </c>
      <c r="C70" s="16">
        <f ca="1">IF(ISBLANK(INDIRECT(CONCATENATE("'ALL DATA'!",Y$1,$N70))),"*",INDIRECT(CONCATENATE("'ALL DATA'!",Y$1,$N70)))</f>
        <v>0.60205831903945106</v>
      </c>
      <c r="D70" s="16">
        <f t="shared" ref="D70:E71" ca="1" si="6">IF(ISBLANK(INDIRECT(CONCATENATE("'ALL DATA'!",Z$1,$N70))),"*",INDIRECT(CONCATENATE("'ALL DATA'!",Z$1,$N70)))</f>
        <v>0.66455696202531644</v>
      </c>
      <c r="E70" s="16">
        <f t="shared" ca="1" si="6"/>
        <v>0.72380952380952379</v>
      </c>
      <c r="N70" s="25">
        <f>6+8*($M$1-1)</f>
        <v>22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297</v>
      </c>
      <c r="C71" s="16">
        <f ca="1">IF(ISBLANK(INDIRECT(CONCATENATE("'ALL DATA'!",Y$1,$N71))),"*",INDIRECT(CONCATENATE("'ALL DATA'!",Y$1,$N71)))</f>
        <v>0.61083743842364535</v>
      </c>
      <c r="D71" s="16">
        <f t="shared" ca="1" si="6"/>
        <v>0.66726296958855102</v>
      </c>
      <c r="E71" s="16">
        <f t="shared" ca="1" si="6"/>
        <v>0.74114441416893728</v>
      </c>
      <c r="N71" s="25">
        <f>7+8*($M$1-1)</f>
        <v>23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13b. College Enrollment Rates in the First Two Years after High School Graduation for Class 2012 and 2013,  Student-Weighted Totals</v>
      </c>
      <c r="N74" s="25">
        <f>3+5*($M$1-1)</f>
        <v>13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67925</v>
      </c>
      <c r="C76" s="16">
        <f ca="1">IF(ISBLANK(INDIRECT(CONCATENATE("'All DATA'!",Q$1,$N76))),"*",INDIRECT(CONCATENATE("'All DATA'!",Q$1,$N76)))</f>
        <v>0.67709974236290027</v>
      </c>
      <c r="D76" s="16">
        <f t="shared" ref="D76:I77" ca="1" si="8">IF(ISBLANK(INDIRECT(CONCATENATE("'All DATA'!",R$1,$N76))),"*",INDIRECT(CONCATENATE("'All DATA'!",R$1,$N76)))</f>
        <v>0.59224144276775859</v>
      </c>
      <c r="E76" s="16">
        <f t="shared" ca="1" si="8"/>
        <v>8.4858299595141698E-2</v>
      </c>
      <c r="F76" s="16">
        <f t="shared" ca="1" si="8"/>
        <v>0.28696356275303642</v>
      </c>
      <c r="G76" s="16">
        <f t="shared" ca="1" si="8"/>
        <v>0.3901361796098638</v>
      </c>
      <c r="H76" s="16">
        <f t="shared" ca="1" si="8"/>
        <v>0.60447552447552444</v>
      </c>
      <c r="I76" s="16">
        <f t="shared" ca="1" si="8"/>
        <v>7.2624217887375789E-2</v>
      </c>
      <c r="K76" s="5"/>
      <c r="L76" s="5"/>
      <c r="N76" s="25">
        <f>6+8*($M$1-1)</f>
        <v>22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95859</v>
      </c>
      <c r="C77" s="16">
        <f ca="1">IF(ISBLANK(INDIRECT(CONCATENATE("'All DATA'!",Q$1,$N77))),"*",INDIRECT(CONCATENATE("'All DATA'!",Q$1,$N77)))</f>
        <v>0.6745010901428139</v>
      </c>
      <c r="D77" s="16">
        <f t="shared" ca="1" si="8"/>
        <v>0.59838930095244058</v>
      </c>
      <c r="E77" s="16">
        <f t="shared" ca="1" si="8"/>
        <v>7.6111789190373355E-2</v>
      </c>
      <c r="F77" s="16">
        <f t="shared" ca="1" si="8"/>
        <v>0.38020425833776694</v>
      </c>
      <c r="G77" s="16">
        <f t="shared" ca="1" si="8"/>
        <v>0.29429683180504701</v>
      </c>
      <c r="H77" s="16">
        <f t="shared" ca="1" si="8"/>
        <v>0.61140842278763596</v>
      </c>
      <c r="I77" s="16">
        <f t="shared" ca="1" si="8"/>
        <v>6.309266735517792E-2</v>
      </c>
      <c r="K77" s="5"/>
      <c r="L77" s="5"/>
      <c r="N77" s="25">
        <f>7+8*($M$1-1)</f>
        <v>23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13b.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14a. Persistence Rates from First to Second Year of College for Class of 2013, School Percentile Distribution</v>
      </c>
      <c r="N101" s="25">
        <f>4+5*($M$1-1)</f>
        <v>14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297</v>
      </c>
      <c r="C103" s="16">
        <f ca="1">IF(ISBLANK(INDIRECT(CONCATENATE("'ALL DATA'!",Y$1,$N103))),"*",INDIRECT(CONCATENATE("'ALL DATA'!",Y$1,$N103)))</f>
        <v>0.75462962962962965</v>
      </c>
      <c r="D103" s="16">
        <f t="shared" ref="D103:E103" ca="1" si="9">IF(ISBLANK(INDIRECT(CONCATENATE("'ALL DATA'!",Z$1,$N103))),"*",INDIRECT(CONCATENATE("'ALL DATA'!",Z$1,$N103)))</f>
        <v>0.80649897854954034</v>
      </c>
      <c r="E103" s="16">
        <f t="shared" ca="1" si="9"/>
        <v>0.8571428571428571</v>
      </c>
      <c r="N103" s="25">
        <f>8+8*($M$1-1)</f>
        <v>24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14b. Persistence Rates from First to Second Year of College for Class of 2013, Student-Weighted Totals</v>
      </c>
      <c r="N106" s="25">
        <f>4+5*($M$1-1)</f>
        <v>14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59264</v>
      </c>
      <c r="C108" s="16">
        <f ca="1">IF(ISBLANK(INDIRECT(CONCATENATE("'All DATA'!",Q$1,$N108))),"*",INDIRECT(CONCATENATE("'All DATA'!",Q$1,$N108)))</f>
        <v>0.81506479481641469</v>
      </c>
      <c r="D108" s="16">
        <f t="shared" ref="D108:I108" ca="1" si="11">IF(ISBLANK(INDIRECT(CONCATENATE("'All DATA'!",R$1,$N108))),"*",INDIRECT(CONCATENATE("'All DATA'!",R$1,$N108)))</f>
        <v>0.81184045106480252</v>
      </c>
      <c r="E108" s="16">
        <f t="shared" ca="1" si="11"/>
        <v>0.84008276677505178</v>
      </c>
      <c r="F108" s="16">
        <f t="shared" ca="1" si="11"/>
        <v>0.74377312727385803</v>
      </c>
      <c r="G108" s="16">
        <f t="shared" ca="1" si="11"/>
        <v>0.89964951116030256</v>
      </c>
      <c r="H108" s="16">
        <f t="shared" ca="1" si="11"/>
        <v>0.81295498440053482</v>
      </c>
      <c r="I108" s="16">
        <f t="shared" ca="1" si="11"/>
        <v>0.83604135893648446</v>
      </c>
      <c r="K108" s="5"/>
      <c r="L108" s="5"/>
      <c r="N108" s="25">
        <f>8+8*($M$1-1)</f>
        <v>24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14b.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15a. Six-Year Completion Rates for Class of 2009, School Percentile Distribution</v>
      </c>
      <c r="N132" s="25">
        <f>5+5*($M$1-1)</f>
        <v>15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95</v>
      </c>
      <c r="C134" s="16">
        <f ca="1">IF(ISBLANK(INDIRECT(CONCATENATE("'ALL DATA'!",Y$1,$N134))),"*",INDIRECT(CONCATENATE("'ALL DATA'!",Y$1,$N134)))</f>
        <v>0.1912087912087912</v>
      </c>
      <c r="D134" s="16">
        <f t="shared" ref="D134:E134" ca="1" si="12">IF(ISBLANK(INDIRECT(CONCATENATE("'ALL DATA'!",Z$1,$N134))),"*",INDIRECT(CONCATENATE("'ALL DATA'!",Z$1,$N134)))</f>
        <v>0.22028985507246376</v>
      </c>
      <c r="E134" s="16">
        <f t="shared" ca="1" si="12"/>
        <v>0.29090909090909089</v>
      </c>
      <c r="N134" s="25">
        <f>9+8*($M$1-1)</f>
        <v>25</v>
      </c>
    </row>
    <row r="137" spans="1:29" ht="15.75" thickBot="1" x14ac:dyDescent="0.3">
      <c r="A137" s="11" t="str">
        <f>CONCATENATE("Table ",N137,"b. Six-Year Completion Rates for Class of 2009, Student-Weighted Totals")</f>
        <v>Table 15b. Six-Year Completion Rates for Class of 2009, Student-Weighted Totals</v>
      </c>
      <c r="N137" s="25">
        <f>5+5*($M$1-1)</f>
        <v>15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33999</v>
      </c>
      <c r="C139" s="16">
        <f ca="1">IF(ISBLANK(INDIRECT(CONCATENATE("'All DATA'!",Q$1,$N139))),"*",INDIRECT(CONCATENATE("'All DATA'!",Q$1,$N139)))</f>
        <v>0.25097796994029237</v>
      </c>
      <c r="D139" s="16">
        <f t="shared" ref="D139:I139" ca="1" si="14">IF(ISBLANK(INDIRECT(CONCATENATE("'All DATA'!",R$1,$N139))),"*",INDIRECT(CONCATENATE("'All DATA'!",R$1,$N139)))</f>
        <v>0.20268243183623047</v>
      </c>
      <c r="E139" s="16">
        <f t="shared" ca="1" si="14"/>
        <v>4.8295538104061883E-2</v>
      </c>
      <c r="F139" s="16">
        <f t="shared" ca="1" si="14"/>
        <v>7.3384511309156158E-2</v>
      </c>
      <c r="G139" s="16">
        <f t="shared" ca="1" si="14"/>
        <v>0.17759345863113621</v>
      </c>
      <c r="H139" s="16">
        <f t="shared" ca="1" si="14"/>
        <v>0.2206241360040001</v>
      </c>
      <c r="I139" s="16">
        <f t="shared" ca="1" si="14"/>
        <v>3.0353833936292245E-2</v>
      </c>
      <c r="K139" s="5"/>
      <c r="L139" s="5"/>
      <c r="N139" s="25">
        <f>9+8*($M$1-1)</f>
        <v>25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15b.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Low Income, Low Minority, Suburban Schools</v>
      </c>
      <c r="M1" s="28">
        <v>4</v>
      </c>
      <c r="N1" s="25">
        <f>2+8*($M$1-1)</f>
        <v>26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16a. College Enrollment Rates in the First Fall after High School Graduation for Classes 2014 and 2015, School Percentile Distribution</v>
      </c>
      <c r="N2" s="25">
        <f>1+5*($M$1-1)</f>
        <v>16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73</v>
      </c>
      <c r="C4" s="16">
        <f ca="1">IF(ISBLANK(INDIRECT(CONCATENATE("'ALL DATA'!",Y$1,$N4))),"*",INDIRECT(CONCATENATE("'ALL DATA'!",Y$1,$N4)))</f>
        <v>0.42857142857142855</v>
      </c>
      <c r="D4" s="16">
        <f t="shared" ref="D4:E5" ca="1" si="0">IF(ISBLANK(INDIRECT(CONCATENATE("'ALL DATA'!",Z$1,$N4))),"*",INDIRECT(CONCATENATE("'ALL DATA'!",Z$1,$N4)))</f>
        <v>0.49802371541501977</v>
      </c>
      <c r="E4" s="16">
        <f t="shared" ca="1" si="0"/>
        <v>0.58575197889182062</v>
      </c>
      <c r="N4" s="25">
        <f>2+8*($M$1-1)</f>
        <v>26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79</v>
      </c>
      <c r="C5" s="16">
        <f ca="1">IF(ISBLANK(INDIRECT(CONCATENATE("'ALL DATA'!",Y$1,$N5))),"*",INDIRECT(CONCATENATE("'ALL DATA'!",Y$1,$N5)))</f>
        <v>0.42803030303030304</v>
      </c>
      <c r="D5" s="16">
        <f t="shared" ca="1" si="0"/>
        <v>0.52523364485981305</v>
      </c>
      <c r="E5" s="16">
        <f t="shared" ca="1" si="0"/>
        <v>0.6071428571428571</v>
      </c>
      <c r="N5" s="25">
        <f>3+8*($M$1-1)</f>
        <v>27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16b. College Enrollment Rates in the First Fall after High School Graduation for Classes 2014 and 2015, Student-Weighted Totals</v>
      </c>
      <c r="N8" s="25">
        <f>1+5*($M$1-1)</f>
        <v>16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17917</v>
      </c>
      <c r="C10" s="16">
        <f ca="1">IF(ISBLANK(INDIRECT(CONCATENATE("'All DATA'!",Q$1,$N10))),"*",INDIRECT(CONCATENATE("'All DATA'!",Q$1,$N10)))</f>
        <v>0.52759948652118105</v>
      </c>
      <c r="D10" s="16">
        <f t="shared" ref="D10:I11" ca="1" si="2">IF(ISBLANK(INDIRECT(CONCATENATE("'All DATA'!",R$1,$N10))),"*",INDIRECT(CONCATENATE("'All DATA'!",R$1,$N10)))</f>
        <v>0.44985209577496232</v>
      </c>
      <c r="E10" s="16">
        <f t="shared" ca="1" si="2"/>
        <v>7.774739074621867E-2</v>
      </c>
      <c r="F10" s="16">
        <f t="shared" ca="1" si="2"/>
        <v>0.23804208293799184</v>
      </c>
      <c r="G10" s="16">
        <f t="shared" ca="1" si="2"/>
        <v>0.28955740358318915</v>
      </c>
      <c r="H10" s="16">
        <f t="shared" ca="1" si="2"/>
        <v>0.46620527990176924</v>
      </c>
      <c r="I10" s="16">
        <f t="shared" ca="1" si="2"/>
        <v>6.139420661941173E-2</v>
      </c>
      <c r="N10" s="25">
        <f>2+8*($M$1-1)</f>
        <v>26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15739</v>
      </c>
      <c r="C11" s="16">
        <f ca="1">IF(ISBLANK(INDIRECT(CONCATENATE("'All DATA'!",Q$1,$N11))),"*",INDIRECT(CONCATENATE("'All DATA'!",Q$1,$N11)))</f>
        <v>0.54927250778321368</v>
      </c>
      <c r="D11" s="16">
        <f t="shared" ca="1" si="2"/>
        <v>0.46457843573289281</v>
      </c>
      <c r="E11" s="16">
        <f t="shared" ca="1" si="2"/>
        <v>8.4694072050320854E-2</v>
      </c>
      <c r="F11" s="16">
        <f t="shared" ca="1" si="2"/>
        <v>0.22834995870131519</v>
      </c>
      <c r="G11" s="16">
        <f t="shared" ca="1" si="2"/>
        <v>0.32092254908189849</v>
      </c>
      <c r="H11" s="16">
        <f t="shared" ca="1" si="2"/>
        <v>0.48459241374928519</v>
      </c>
      <c r="I11" s="16">
        <f t="shared" ca="1" si="2"/>
        <v>6.4680094033928465E-2</v>
      </c>
      <c r="J11" s="30"/>
      <c r="K11" s="30"/>
      <c r="L11" s="30"/>
      <c r="M11" s="25"/>
      <c r="N11" s="25">
        <f>3+8*($M$1-1)</f>
        <v>27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16b.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17a. College Enrollment Rates in the First Year after High School Graduation for Classes 2013 and 2014, School Percentile Distribution</v>
      </c>
      <c r="N35" s="25">
        <f>2+5*($M$1-1)</f>
        <v>17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76</v>
      </c>
      <c r="C37" s="16">
        <f ca="1">IF(ISBLANK(INDIRECT(CONCATENATE("'ALL DATA'!",Y$1,$N37))),"*",INDIRECT(CONCATENATE("'ALL DATA'!",Y$1,$N37)))</f>
        <v>0.46766865290487336</v>
      </c>
      <c r="D37" s="16">
        <f t="shared" ref="D37:E38" ca="1" si="3">IF(ISBLANK(INDIRECT(CONCATENATE("'ALL DATA'!",Z$1,$N37))),"*",INDIRECT(CONCATENATE("'ALL DATA'!",Z$1,$N37)))</f>
        <v>0.53966718860335883</v>
      </c>
      <c r="E37" s="16">
        <f t="shared" ca="1" si="3"/>
        <v>0.62710779553279772</v>
      </c>
      <c r="N37" s="25">
        <f>4+8*($M$1-1)</f>
        <v>28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73</v>
      </c>
      <c r="C38" s="16">
        <f ca="1">IF(ISBLANK(INDIRECT(CONCATENATE("'ALL DATA'!",Y$1,$N38))),"*",INDIRECT(CONCATENATE("'ALL DATA'!",Y$1,$N38)))</f>
        <v>0.47884187082405344</v>
      </c>
      <c r="D38" s="16">
        <f t="shared" ca="1" si="3"/>
        <v>0.5532994923857868</v>
      </c>
      <c r="E38" s="16">
        <f t="shared" ca="1" si="3"/>
        <v>0.63636363636363635</v>
      </c>
      <c r="N38" s="25">
        <f>5+8*($M$1-1)</f>
        <v>29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17b. College Enrollment Rates in the First Year after High School Graduation for Classes 2013 and 2014,  Student-Weighted Totals</v>
      </c>
      <c r="N41" s="25">
        <f>2+5*($M$1-1)</f>
        <v>17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20137</v>
      </c>
      <c r="C43" s="16">
        <f ca="1">IF(ISBLANK(INDIRECT(CONCATENATE("'All DATA'!",Q$1,$N43))),"*",INDIRECT(CONCATENATE("'All DATA'!",Q$1,$N43)))</f>
        <v>0.56011322441277256</v>
      </c>
      <c r="D43" s="16">
        <f t="shared" ref="D43:I44" ca="1" si="5">IF(ISBLANK(INDIRECT(CONCATENATE("'All DATA'!",R$1,$N43))),"*",INDIRECT(CONCATENATE("'All DATA'!",R$1,$N43)))</f>
        <v>0.48095545513234345</v>
      </c>
      <c r="E43" s="16">
        <f t="shared" ca="1" si="5"/>
        <v>7.9157769280429058E-2</v>
      </c>
      <c r="F43" s="16">
        <f t="shared" ca="1" si="5"/>
        <v>0.23071957093906739</v>
      </c>
      <c r="G43" s="16">
        <f t="shared" ca="1" si="5"/>
        <v>0.32939365347370514</v>
      </c>
      <c r="H43" s="16">
        <f t="shared" ca="1" si="5"/>
        <v>0.49550578537021406</v>
      </c>
      <c r="I43" s="16">
        <f t="shared" ca="1" si="5"/>
        <v>6.4607439042558473E-2</v>
      </c>
      <c r="N43" s="25">
        <f>4+8*($M$1-1)</f>
        <v>28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17917</v>
      </c>
      <c r="C44" s="16">
        <f ca="1">IF(ISBLANK(INDIRECT(CONCATENATE("'All DATA'!",Q$1,$N44))),"*",INDIRECT(CONCATENATE("'All DATA'!",Q$1,$N44)))</f>
        <v>0.57587765809008207</v>
      </c>
      <c r="D44" s="16">
        <f t="shared" ca="1" si="5"/>
        <v>0.49165596919127086</v>
      </c>
      <c r="E44" s="16">
        <f t="shared" ca="1" si="5"/>
        <v>8.4221688898811181E-2</v>
      </c>
      <c r="F44" s="16">
        <f t="shared" ca="1" si="5"/>
        <v>0.26773455377574373</v>
      </c>
      <c r="G44" s="16">
        <f t="shared" ca="1" si="5"/>
        <v>0.30814310431433833</v>
      </c>
      <c r="H44" s="16">
        <f t="shared" ca="1" si="5"/>
        <v>0.50767427582742641</v>
      </c>
      <c r="I44" s="16">
        <f t="shared" ca="1" si="5"/>
        <v>6.8203382262655585E-2</v>
      </c>
      <c r="N44" s="25">
        <f>5+8*($M$1-1)</f>
        <v>29</v>
      </c>
    </row>
    <row r="47" spans="1:14" x14ac:dyDescent="0.25">
      <c r="A47" s="30" t="str">
        <f>CONCATENATE("Figure ", RIGHT(A41,LEN(A41)-6))</f>
        <v>Figure 17b.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18a. College Enrollment Rates in the First Two Years after High School Graduation for Classes 2012 and 2013,  School Percentile Distribution</v>
      </c>
      <c r="N68" s="25">
        <f>3+5*($M$1-1)</f>
        <v>18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50</v>
      </c>
      <c r="C70" s="16">
        <f ca="1">IF(ISBLANK(INDIRECT(CONCATENATE("'ALL DATA'!",Y$1,$N70))),"*",INDIRECT(CONCATENATE("'ALL DATA'!",Y$1,$N70)))</f>
        <v>0.5</v>
      </c>
      <c r="D70" s="16">
        <f t="shared" ref="D70:E71" ca="1" si="6">IF(ISBLANK(INDIRECT(CONCATENATE("'ALL DATA'!",Z$1,$N70))),"*",INDIRECT(CONCATENATE("'ALL DATA'!",Z$1,$N70)))</f>
        <v>0.5875268586162441</v>
      </c>
      <c r="E70" s="16">
        <f t="shared" ca="1" si="6"/>
        <v>0.65048543689320393</v>
      </c>
      <c r="N70" s="25">
        <f>6+8*($M$1-1)</f>
        <v>30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76</v>
      </c>
      <c r="C71" s="16">
        <f ca="1">IF(ISBLANK(INDIRECT(CONCATENATE("'ALL DATA'!",Y$1,$N71))),"*",INDIRECT(CONCATENATE("'ALL DATA'!",Y$1,$N71)))</f>
        <v>0.51271923799056651</v>
      </c>
      <c r="D71" s="16">
        <f t="shared" ca="1" si="6"/>
        <v>0.58961384360320523</v>
      </c>
      <c r="E71" s="16">
        <f t="shared" ca="1" si="6"/>
        <v>0.66735822959889346</v>
      </c>
      <c r="N71" s="25">
        <f>7+8*($M$1-1)</f>
        <v>31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18b. College Enrollment Rates in the First Two Years after High School Graduation for Class 2012 and 2013,  Student-Weighted Totals</v>
      </c>
      <c r="N74" s="25">
        <f>3+5*($M$1-1)</f>
        <v>18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11876</v>
      </c>
      <c r="C76" s="16">
        <f ca="1">IF(ISBLANK(INDIRECT(CONCATENATE("'All DATA'!",Q$1,$N76))),"*",INDIRECT(CONCATENATE("'All DATA'!",Q$1,$N76)))</f>
        <v>0.58470865611316947</v>
      </c>
      <c r="D76" s="16">
        <f t="shared" ref="D76:I77" ca="1" si="8">IF(ISBLANK(INDIRECT(CONCATENATE("'All DATA'!",R$1,$N76))),"*",INDIRECT(CONCATENATE("'All DATA'!",R$1,$N76)))</f>
        <v>0.50311552711350627</v>
      </c>
      <c r="E76" s="16">
        <f t="shared" ca="1" si="8"/>
        <v>8.1593128999663186E-2</v>
      </c>
      <c r="F76" s="16">
        <f t="shared" ca="1" si="8"/>
        <v>0.27905018524755809</v>
      </c>
      <c r="G76" s="16">
        <f t="shared" ca="1" si="8"/>
        <v>0.30565847086561132</v>
      </c>
      <c r="H76" s="16">
        <f t="shared" ca="1" si="8"/>
        <v>0.51793533176153583</v>
      </c>
      <c r="I76" s="16">
        <f t="shared" ca="1" si="8"/>
        <v>6.6773324351633551E-2</v>
      </c>
      <c r="K76" s="5"/>
      <c r="L76" s="5"/>
      <c r="N76" s="25">
        <f>6+8*($M$1-1)</f>
        <v>30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20137</v>
      </c>
      <c r="C77" s="16">
        <f ca="1">IF(ISBLANK(INDIRECT(CONCATENATE("'All DATA'!",Q$1,$N77))),"*",INDIRECT(CONCATENATE("'All DATA'!",Q$1,$N77)))</f>
        <v>0.60907781695386598</v>
      </c>
      <c r="D77" s="16">
        <f t="shared" ca="1" si="8"/>
        <v>0.52450712618562845</v>
      </c>
      <c r="E77" s="16">
        <f t="shared" ca="1" si="8"/>
        <v>8.4570690768237575E-2</v>
      </c>
      <c r="F77" s="16">
        <f t="shared" ca="1" si="8"/>
        <v>0.26409097680885929</v>
      </c>
      <c r="G77" s="16">
        <f t="shared" ca="1" si="8"/>
        <v>0.34498684014500669</v>
      </c>
      <c r="H77" s="16">
        <f t="shared" ca="1" si="8"/>
        <v>0.53632616576451309</v>
      </c>
      <c r="I77" s="16">
        <f t="shared" ca="1" si="8"/>
        <v>7.2751651189352937E-2</v>
      </c>
      <c r="K77" s="5"/>
      <c r="L77" s="5"/>
      <c r="N77" s="25">
        <f>7+8*($M$1-1)</f>
        <v>31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18b.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19a. Persistence Rates from First to Second Year of College for Class of 2013, School Percentile Distribution</v>
      </c>
      <c r="N101" s="25">
        <f>4+5*($M$1-1)</f>
        <v>19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76</v>
      </c>
      <c r="C103" s="16">
        <f ca="1">IF(ISBLANK(INDIRECT(CONCATENATE("'ALL DATA'!",Y$1,$N103))),"*",INDIRECT(CONCATENATE("'ALL DATA'!",Y$1,$N103)))</f>
        <v>0.68533094812164586</v>
      </c>
      <c r="D103" s="16">
        <f t="shared" ref="D103:E103" ca="1" si="9">IF(ISBLANK(INDIRECT(CONCATENATE("'ALL DATA'!",Z$1,$N103))),"*",INDIRECT(CONCATENATE("'ALL DATA'!",Z$1,$N103)))</f>
        <v>0.74983177570093451</v>
      </c>
      <c r="E103" s="16">
        <f t="shared" ca="1" si="9"/>
        <v>0.81009122410013434</v>
      </c>
      <c r="N103" s="25">
        <f>8+8*($M$1-1)</f>
        <v>32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19b. Persistence Rates from First to Second Year of College for Class of 2013, Student-Weighted Totals</v>
      </c>
      <c r="N106" s="25">
        <f>4+5*($M$1-1)</f>
        <v>19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11279</v>
      </c>
      <c r="C108" s="16">
        <f ca="1">IF(ISBLANK(INDIRECT(CONCATENATE("'All DATA'!",Q$1,$N108))),"*",INDIRECT(CONCATENATE("'All DATA'!",Q$1,$N108)))</f>
        <v>0.76575937583119069</v>
      </c>
      <c r="D108" s="16">
        <f t="shared" ref="D108:I108" ca="1" si="11">IF(ISBLANK(INDIRECT(CONCATENATE("'All DATA'!",R$1,$N108))),"*",INDIRECT(CONCATENATE("'All DATA'!",R$1,$N108)))</f>
        <v>0.7584925141972122</v>
      </c>
      <c r="E108" s="16">
        <f t="shared" ca="1" si="11"/>
        <v>0.80991217063989962</v>
      </c>
      <c r="F108" s="16">
        <f t="shared" ca="1" si="11"/>
        <v>0.68230736117089974</v>
      </c>
      <c r="G108" s="16">
        <f t="shared" ca="1" si="11"/>
        <v>0.82421227197346603</v>
      </c>
      <c r="H108" s="16">
        <f t="shared" ca="1" si="11"/>
        <v>0.76167568651032269</v>
      </c>
      <c r="I108" s="16">
        <f t="shared" ca="1" si="11"/>
        <v>0.79707916986933125</v>
      </c>
      <c r="K108" s="5"/>
      <c r="L108" s="5"/>
      <c r="N108" s="25">
        <f>8+8*($M$1-1)</f>
        <v>32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19b.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20a. Six-Year Completion Rates for Class of 2009, School Percentile Distribution</v>
      </c>
      <c r="N132" s="25">
        <f>5+5*($M$1-1)</f>
        <v>20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21</v>
      </c>
      <c r="C134" s="16">
        <f ca="1">IF(ISBLANK(INDIRECT(CONCATENATE("'ALL DATA'!",Y$1,$N134))),"*",INDIRECT(CONCATENATE("'ALL DATA'!",Y$1,$N134)))</f>
        <v>0.2210796915167095</v>
      </c>
      <c r="D134" s="16">
        <f t="shared" ref="D134:E134" ca="1" si="12">IF(ISBLANK(INDIRECT(CONCATENATE("'ALL DATA'!",Z$1,$N134))),"*",INDIRECT(CONCATENATE("'ALL DATA'!",Z$1,$N134)))</f>
        <v>0.29032258064516131</v>
      </c>
      <c r="E134" s="16">
        <f t="shared" ca="1" si="12"/>
        <v>0.34415584415584416</v>
      </c>
      <c r="N134" s="25">
        <f>9+8*($M$1-1)</f>
        <v>33</v>
      </c>
    </row>
    <row r="137" spans="1:29" ht="15.75" thickBot="1" x14ac:dyDescent="0.3">
      <c r="A137" s="11" t="str">
        <f>CONCATENATE("Table ",N137,"b. Six-Year Completion Rates for Class of 2009, Student-Weighted Totals")</f>
        <v>Table 20b. Six-Year Completion Rates for Class of 2009, Student-Weighted Totals</v>
      </c>
      <c r="N137" s="25">
        <f>5+5*($M$1-1)</f>
        <v>20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3834</v>
      </c>
      <c r="C139" s="16">
        <f ca="1">IF(ISBLANK(INDIRECT(CONCATENATE("'All DATA'!",Q$1,$N139))),"*",INDIRECT(CONCATENATE("'All DATA'!",Q$1,$N139)))</f>
        <v>0.29655712050078248</v>
      </c>
      <c r="D139" s="16">
        <f t="shared" ref="D139:I139" ca="1" si="14">IF(ISBLANK(INDIRECT(CONCATENATE("'All DATA'!",R$1,$N139))),"*",INDIRECT(CONCATENATE("'All DATA'!",R$1,$N139)))</f>
        <v>0.24047991653625456</v>
      </c>
      <c r="E139" s="16">
        <f t="shared" ca="1" si="14"/>
        <v>5.6077203964527908E-2</v>
      </c>
      <c r="F139" s="16">
        <f t="shared" ca="1" si="14"/>
        <v>8.3463745435576428E-2</v>
      </c>
      <c r="G139" s="16">
        <f t="shared" ca="1" si="14"/>
        <v>0.21309337506520606</v>
      </c>
      <c r="H139" s="16">
        <f t="shared" ca="1" si="14"/>
        <v>0.26317162232655189</v>
      </c>
      <c r="I139" s="16">
        <f t="shared" ca="1" si="14"/>
        <v>3.3385498174230567E-2</v>
      </c>
      <c r="K139" s="5"/>
      <c r="L139" s="5"/>
      <c r="N139" s="25">
        <f>9+8*($M$1-1)</f>
        <v>33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20b.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Low Income, High Minority, Rural Schools</v>
      </c>
      <c r="M1" s="28">
        <v>5</v>
      </c>
      <c r="N1" s="25">
        <f>2+8*($M$1-1)</f>
        <v>34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21a. College Enrollment Rates in the First Fall after High School Graduation for Classes 2014 and 2015, School Percentile Distribution</v>
      </c>
      <c r="N2" s="25">
        <f>1+5*($M$1-1)</f>
        <v>21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155</v>
      </c>
      <c r="C4" s="16">
        <f ca="1">IF(ISBLANK(INDIRECT(CONCATENATE("'ALL DATA'!",Y$1,$N4))),"*",INDIRECT(CONCATENATE("'ALL DATA'!",Y$1,$N4)))</f>
        <v>0.4621212121212121</v>
      </c>
      <c r="D4" s="16">
        <f t="shared" ref="D4:E5" ca="1" si="0">IF(ISBLANK(INDIRECT(CONCATENATE("'ALL DATA'!",Z$1,$N4))),"*",INDIRECT(CONCATENATE("'ALL DATA'!",Z$1,$N4)))</f>
        <v>0.54545454545454541</v>
      </c>
      <c r="E4" s="16">
        <f t="shared" ca="1" si="0"/>
        <v>0.62068965517241381</v>
      </c>
      <c r="N4" s="25">
        <f>2+8*($M$1-1)</f>
        <v>34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143</v>
      </c>
      <c r="C5" s="16">
        <f ca="1">IF(ISBLANK(INDIRECT(CONCATENATE("'ALL DATA'!",Y$1,$N5))),"*",INDIRECT(CONCATENATE("'ALL DATA'!",Y$1,$N5)))</f>
        <v>0.45161290322580644</v>
      </c>
      <c r="D5" s="16">
        <f t="shared" ca="1" si="0"/>
        <v>0.53333333333333333</v>
      </c>
      <c r="E5" s="16">
        <f t="shared" ca="1" si="0"/>
        <v>0.6</v>
      </c>
      <c r="N5" s="25">
        <f>3+8*($M$1-1)</f>
        <v>35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21b. College Enrollment Rates in the First Fall after High School Graduation for Classes 2014 and 2015, Student-Weighted Totals</v>
      </c>
      <c r="N8" s="25">
        <f>1+5*($M$1-1)</f>
        <v>21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24399</v>
      </c>
      <c r="C10" s="16">
        <f ca="1">IF(ISBLANK(INDIRECT(CONCATENATE("'All DATA'!",Q$1,$N10))),"*",INDIRECT(CONCATENATE("'All DATA'!",Q$1,$N10)))</f>
        <v>0.54678470429115944</v>
      </c>
      <c r="D10" s="16">
        <f t="shared" ref="D10:I11" ca="1" si="2">IF(ISBLANK(INDIRECT(CONCATENATE("'All DATA'!",R$1,$N10))),"*",INDIRECT(CONCATENATE("'All DATA'!",R$1,$N10)))</f>
        <v>0.50215172752981685</v>
      </c>
      <c r="E10" s="16">
        <f t="shared" ca="1" si="2"/>
        <v>4.4632976761342681E-2</v>
      </c>
      <c r="F10" s="16">
        <f t="shared" ca="1" si="2"/>
        <v>0.24673142341899257</v>
      </c>
      <c r="G10" s="16">
        <f t="shared" ca="1" si="2"/>
        <v>0.30005328087216687</v>
      </c>
      <c r="H10" s="16">
        <f t="shared" ca="1" si="2"/>
        <v>0.49772531661133651</v>
      </c>
      <c r="I10" s="16">
        <f t="shared" ca="1" si="2"/>
        <v>4.9059387679822944E-2</v>
      </c>
      <c r="N10" s="25">
        <f>2+8*($M$1-1)</f>
        <v>34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22219</v>
      </c>
      <c r="C11" s="16">
        <f ca="1">IF(ISBLANK(INDIRECT(CONCATENATE("'All DATA'!",Q$1,$N11))),"*",INDIRECT(CONCATENATE("'All DATA'!",Q$1,$N11)))</f>
        <v>0.53188712363292678</v>
      </c>
      <c r="D11" s="16">
        <f t="shared" ca="1" si="2"/>
        <v>0.48544038885638419</v>
      </c>
      <c r="E11" s="16">
        <f t="shared" ca="1" si="2"/>
        <v>4.6446734776542598E-2</v>
      </c>
      <c r="F11" s="16">
        <f t="shared" ca="1" si="2"/>
        <v>0.24218011611683693</v>
      </c>
      <c r="G11" s="16">
        <f t="shared" ca="1" si="2"/>
        <v>0.28970700751608985</v>
      </c>
      <c r="H11" s="16">
        <f t="shared" ca="1" si="2"/>
        <v>0.48539538233043794</v>
      </c>
      <c r="I11" s="16">
        <f t="shared" ca="1" si="2"/>
        <v>4.6491741302488863E-2</v>
      </c>
      <c r="J11" s="30"/>
      <c r="K11" s="30"/>
      <c r="L11" s="30"/>
      <c r="M11" s="25"/>
      <c r="N11" s="25">
        <f>3+8*($M$1-1)</f>
        <v>35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21b.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22a. College Enrollment Rates in the First Year after High School Graduation for Classes 2013 and 2014, School Percentile Distribution</v>
      </c>
      <c r="N35" s="25">
        <f>2+5*($M$1-1)</f>
        <v>22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145</v>
      </c>
      <c r="C37" s="16">
        <f ca="1">IF(ISBLANK(INDIRECT(CONCATENATE("'ALL DATA'!",Y$1,$N37))),"*",INDIRECT(CONCATENATE("'ALL DATA'!",Y$1,$N37)))</f>
        <v>0.53614457831325302</v>
      </c>
      <c r="D37" s="16">
        <f t="shared" ref="D37:E38" ca="1" si="3">IF(ISBLANK(INDIRECT(CONCATENATE("'ALL DATA'!",Z$1,$N37))),"*",INDIRECT(CONCATENATE("'ALL DATA'!",Z$1,$N37)))</f>
        <v>0.6071428571428571</v>
      </c>
      <c r="E37" s="16">
        <f t="shared" ca="1" si="3"/>
        <v>0.67441860465116277</v>
      </c>
      <c r="N37" s="25">
        <f>4+8*($M$1-1)</f>
        <v>36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155</v>
      </c>
      <c r="C38" s="16">
        <f ca="1">IF(ISBLANK(INDIRECT(CONCATENATE("'ALL DATA'!",Y$1,$N38))),"*",INDIRECT(CONCATENATE("'ALL DATA'!",Y$1,$N38)))</f>
        <v>0.52800000000000002</v>
      </c>
      <c r="D38" s="16">
        <f t="shared" ca="1" si="3"/>
        <v>0.60606060606060608</v>
      </c>
      <c r="E38" s="16">
        <f t="shared" ca="1" si="3"/>
        <v>0.66666666666666663</v>
      </c>
      <c r="N38" s="25">
        <f>5+8*($M$1-1)</f>
        <v>37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22b. College Enrollment Rates in the First Year after High School Graduation for Classes 2013 and 2014,  Student-Weighted Totals</v>
      </c>
      <c r="N41" s="25">
        <f>2+5*($M$1-1)</f>
        <v>22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21765</v>
      </c>
      <c r="C43" s="16">
        <f ca="1">IF(ISBLANK(INDIRECT(CONCATENATE("'All DATA'!",Q$1,$N43))),"*",INDIRECT(CONCATENATE("'All DATA'!",Q$1,$N43)))</f>
        <v>0.60698368940960257</v>
      </c>
      <c r="D43" s="16">
        <f t="shared" ref="D43:I44" ca="1" si="5">IF(ISBLANK(INDIRECT(CONCATENATE("'All DATA'!",R$1,$N43))),"*",INDIRECT(CONCATENATE("'All DATA'!",R$1,$N43)))</f>
        <v>0.55194118998391917</v>
      </c>
      <c r="E43" s="16">
        <f t="shared" ca="1" si="5"/>
        <v>5.5042499425683435E-2</v>
      </c>
      <c r="F43" s="16">
        <f t="shared" ca="1" si="5"/>
        <v>0.29611762003216174</v>
      </c>
      <c r="G43" s="16">
        <f t="shared" ca="1" si="5"/>
        <v>0.31086606937744082</v>
      </c>
      <c r="H43" s="16">
        <f t="shared" ca="1" si="5"/>
        <v>0.55350333103606708</v>
      </c>
      <c r="I43" s="16">
        <f t="shared" ca="1" si="5"/>
        <v>5.3480358373535493E-2</v>
      </c>
      <c r="N43" s="25">
        <f>4+8*($M$1-1)</f>
        <v>36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24399</v>
      </c>
      <c r="C44" s="16">
        <f ca="1">IF(ISBLANK(INDIRECT(CONCATENATE("'All DATA'!",Q$1,$N44))),"*",INDIRECT(CONCATENATE("'All DATA'!",Q$1,$N44)))</f>
        <v>0.60563957539243407</v>
      </c>
      <c r="D44" s="16">
        <f t="shared" ca="1" si="5"/>
        <v>0.5544899381122177</v>
      </c>
      <c r="E44" s="16">
        <f t="shared" ca="1" si="5"/>
        <v>5.1149637280216403E-2</v>
      </c>
      <c r="F44" s="16">
        <f t="shared" ca="1" si="5"/>
        <v>0.28521660723800157</v>
      </c>
      <c r="G44" s="16">
        <f t="shared" ca="1" si="5"/>
        <v>0.32042296815443255</v>
      </c>
      <c r="H44" s="16">
        <f t="shared" ca="1" si="5"/>
        <v>0.54936677732693961</v>
      </c>
      <c r="I44" s="16">
        <f t="shared" ca="1" si="5"/>
        <v>5.6272798065494491E-2</v>
      </c>
      <c r="N44" s="25">
        <f>5+8*($M$1-1)</f>
        <v>37</v>
      </c>
    </row>
    <row r="47" spans="1:14" x14ac:dyDescent="0.25">
      <c r="A47" s="30" t="str">
        <f>CONCATENATE("Figure ", RIGHT(A41,LEN(A41)-6))</f>
        <v>Figure 22b.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23a. College Enrollment Rates in the First Two Years after High School Graduation for Classes 2012 and 2013,  School Percentile Distribution</v>
      </c>
      <c r="N68" s="25">
        <f>3+5*($M$1-1)</f>
        <v>23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159</v>
      </c>
      <c r="C70" s="16">
        <f ca="1">IF(ISBLANK(INDIRECT(CONCATENATE("'ALL DATA'!",Y$1,$N70))),"*",INDIRECT(CONCATENATE("'ALL DATA'!",Y$1,$N70)))</f>
        <v>0.57317073170731703</v>
      </c>
      <c r="D70" s="16">
        <f t="shared" ref="D70:E71" ca="1" si="6">IF(ISBLANK(INDIRECT(CONCATENATE("'ALL DATA'!",Z$1,$N70))),"*",INDIRECT(CONCATENATE("'ALL DATA'!",Z$1,$N70)))</f>
        <v>0.64634146341463417</v>
      </c>
      <c r="E70" s="16">
        <f t="shared" ca="1" si="6"/>
        <v>0.70833333333333337</v>
      </c>
      <c r="N70" s="25">
        <f>6+8*($M$1-1)</f>
        <v>38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145</v>
      </c>
      <c r="C71" s="16">
        <f ca="1">IF(ISBLANK(INDIRECT(CONCATENATE("'ALL DATA'!",Y$1,$N71))),"*",INDIRECT(CONCATENATE("'ALL DATA'!",Y$1,$N71)))</f>
        <v>0.58273381294964033</v>
      </c>
      <c r="D71" s="16">
        <f t="shared" ca="1" si="6"/>
        <v>0.65853658536585369</v>
      </c>
      <c r="E71" s="16">
        <f t="shared" ca="1" si="6"/>
        <v>0.72131147540983609</v>
      </c>
      <c r="N71" s="25">
        <f>7+8*($M$1-1)</f>
        <v>39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23b. College Enrollment Rates in the First Two Years after High School Graduation for Class 2012 and 2013,  Student-Weighted Totals</v>
      </c>
      <c r="N74" s="25">
        <f>3+5*($M$1-1)</f>
        <v>23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25828</v>
      </c>
      <c r="C76" s="16">
        <f ca="1">IF(ISBLANK(INDIRECT(CONCATENATE("'All DATA'!",Q$1,$N76))),"*",INDIRECT(CONCATENATE("'All DATA'!",Q$1,$N76)))</f>
        <v>0.64910175003871762</v>
      </c>
      <c r="D76" s="16">
        <f t="shared" ref="D76:I77" ca="1" si="8">IF(ISBLANK(INDIRECT(CONCATENATE("'All DATA'!",R$1,$N76))),"*",INDIRECT(CONCATENATE("'All DATA'!",R$1,$N76)))</f>
        <v>0.58215889732073722</v>
      </c>
      <c r="E76" s="16">
        <f t="shared" ca="1" si="8"/>
        <v>6.6942852717980492E-2</v>
      </c>
      <c r="F76" s="16">
        <f t="shared" ca="1" si="8"/>
        <v>0.3230215270249342</v>
      </c>
      <c r="G76" s="16">
        <f t="shared" ca="1" si="8"/>
        <v>0.32608022301378348</v>
      </c>
      <c r="H76" s="16">
        <f t="shared" ca="1" si="8"/>
        <v>0.57948737803933714</v>
      </c>
      <c r="I76" s="16">
        <f t="shared" ca="1" si="8"/>
        <v>6.9614371999380517E-2</v>
      </c>
      <c r="K76" s="5"/>
      <c r="L76" s="5"/>
      <c r="N76" s="25">
        <f>6+8*($M$1-1)</f>
        <v>38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21765</v>
      </c>
      <c r="C77" s="16">
        <f ca="1">IF(ISBLANK(INDIRECT(CONCATENATE("'All DATA'!",Q$1,$N77))),"*",INDIRECT(CONCATENATE("'All DATA'!",Q$1,$N77)))</f>
        <v>0.65655869515276821</v>
      </c>
      <c r="D77" s="16">
        <f t="shared" ca="1" si="8"/>
        <v>0.59581897541925111</v>
      </c>
      <c r="E77" s="16">
        <f t="shared" ca="1" si="8"/>
        <v>6.0739719733517113E-2</v>
      </c>
      <c r="F77" s="16">
        <f t="shared" ca="1" si="8"/>
        <v>0.33397656788421776</v>
      </c>
      <c r="G77" s="16">
        <f t="shared" ca="1" si="8"/>
        <v>0.3225821272685504</v>
      </c>
      <c r="H77" s="16">
        <f t="shared" ca="1" si="8"/>
        <v>0.59558924879393527</v>
      </c>
      <c r="I77" s="16">
        <f t="shared" ca="1" si="8"/>
        <v>6.0969446358832988E-2</v>
      </c>
      <c r="K77" s="5"/>
      <c r="L77" s="5"/>
      <c r="N77" s="25">
        <f>7+8*($M$1-1)</f>
        <v>39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23b.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24a. Persistence Rates from First to Second Year of College for Class of 2013, School Percentile Distribution</v>
      </c>
      <c r="N101" s="25">
        <f>4+5*($M$1-1)</f>
        <v>24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145</v>
      </c>
      <c r="C103" s="16">
        <f ca="1">IF(ISBLANK(INDIRECT(CONCATENATE("'ALL DATA'!",Y$1,$N103))),"*",INDIRECT(CONCATENATE("'ALL DATA'!",Y$1,$N103)))</f>
        <v>0.70359037127702972</v>
      </c>
      <c r="D103" s="16">
        <f t="shared" ref="D103:E103" ca="1" si="9">IF(ISBLANK(INDIRECT(CONCATENATE("'ALL DATA'!",Z$1,$N103))),"*",INDIRECT(CONCATENATE("'ALL DATA'!",Z$1,$N103)))</f>
        <v>0.76912225705329151</v>
      </c>
      <c r="E103" s="16">
        <f t="shared" ca="1" si="9"/>
        <v>0.81970350404312664</v>
      </c>
      <c r="N103" s="25">
        <f>8+8*($M$1-1)</f>
        <v>40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24b. Persistence Rates from First to Second Year of College for Class of 2013, Student-Weighted Totals</v>
      </c>
      <c r="N106" s="25">
        <f>4+5*($M$1-1)</f>
        <v>24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13211</v>
      </c>
      <c r="C108" s="16">
        <f ca="1">IF(ISBLANK(INDIRECT(CONCATENATE("'All DATA'!",Q$1,$N108))),"*",INDIRECT(CONCATENATE("'All DATA'!",Q$1,$N108)))</f>
        <v>0.77821512376050261</v>
      </c>
      <c r="D108" s="16">
        <f t="shared" ref="D108:I108" ca="1" si="11">IF(ISBLANK(INDIRECT(CONCATENATE("'All DATA'!",R$1,$N108))),"*",INDIRECT(CONCATENATE("'All DATA'!",R$1,$N108)))</f>
        <v>0.77624240406226586</v>
      </c>
      <c r="E108" s="16">
        <f t="shared" ca="1" si="11"/>
        <v>0.79799666110183642</v>
      </c>
      <c r="F108" s="16">
        <f t="shared" ca="1" si="11"/>
        <v>0.69511249030256017</v>
      </c>
      <c r="G108" s="16">
        <f t="shared" ca="1" si="11"/>
        <v>0.85737511084835949</v>
      </c>
      <c r="H108" s="16">
        <f t="shared" ca="1" si="11"/>
        <v>0.77977919814061591</v>
      </c>
      <c r="I108" s="16">
        <f t="shared" ca="1" si="11"/>
        <v>0.76202749140893467</v>
      </c>
      <c r="K108" s="5"/>
      <c r="L108" s="5"/>
      <c r="N108" s="25">
        <f>8+8*($M$1-1)</f>
        <v>40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24b.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25a. Six-Year Completion Rates for Class of 2009, School Percentile Distribution</v>
      </c>
      <c r="N132" s="25">
        <f>5+5*($M$1-1)</f>
        <v>25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39</v>
      </c>
      <c r="C134" s="16" t="str">
        <f ca="1">IF(ISBLANK(INDIRECT(CONCATENATE("'ALL DATA'!",Y$1,$N134))),"*",INDIRECT(CONCATENATE("'ALL DATA'!",Y$1,$N134)))</f>
        <v>*</v>
      </c>
      <c r="D134" s="16" t="str">
        <f t="shared" ref="D134:E134" ca="1" si="12">IF(ISBLANK(INDIRECT(CONCATENATE("'ALL DATA'!",Z$1,$N134))),"*",INDIRECT(CONCATENATE("'ALL DATA'!",Z$1,$N134)))</f>
        <v>*</v>
      </c>
      <c r="E134" s="16" t="str">
        <f t="shared" ca="1" si="12"/>
        <v>*</v>
      </c>
      <c r="N134" s="25">
        <f>9+8*($M$1-1)</f>
        <v>41</v>
      </c>
    </row>
    <row r="137" spans="1:29" ht="15.75" thickBot="1" x14ac:dyDescent="0.3">
      <c r="A137" s="11" t="str">
        <f>CONCATENATE("Table ",N137,"b. Six-Year Completion Rates for Class of 2009, Student-Weighted Totals")</f>
        <v>Table 25b. Six-Year Completion Rates for Class of 2009, Student-Weighted Totals</v>
      </c>
      <c r="N137" s="25">
        <f>5+5*($M$1-1)</f>
        <v>25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8247</v>
      </c>
      <c r="C139" s="16" t="str">
        <f ca="1">IF(ISBLANK(INDIRECT(CONCATENATE("'All DATA'!",Q$1,$N139))),"*",INDIRECT(CONCATENATE("'All DATA'!",Q$1,$N139)))</f>
        <v>*</v>
      </c>
      <c r="D139" s="16" t="str">
        <f t="shared" ref="D139:I139" ca="1" si="14">IF(ISBLANK(INDIRECT(CONCATENATE("'All DATA'!",R$1,$N139))),"*",INDIRECT(CONCATENATE("'All DATA'!",R$1,$N139)))</f>
        <v>*</v>
      </c>
      <c r="E139" s="16" t="str">
        <f t="shared" ca="1" si="14"/>
        <v>*</v>
      </c>
      <c r="F139" s="16" t="str">
        <f t="shared" ca="1" si="14"/>
        <v>*</v>
      </c>
      <c r="G139" s="16" t="str">
        <f t="shared" ca="1" si="14"/>
        <v>*</v>
      </c>
      <c r="H139" s="16" t="str">
        <f t="shared" ca="1" si="14"/>
        <v>*</v>
      </c>
      <c r="I139" s="16" t="str">
        <f t="shared" ca="1" si="14"/>
        <v>*</v>
      </c>
      <c r="K139" s="5"/>
      <c r="L139" s="5"/>
      <c r="N139" s="25">
        <f>9+8*($M$1-1)</f>
        <v>41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25b.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Low Income, Low Minority, Rural Schools</v>
      </c>
      <c r="M1" s="28">
        <v>6</v>
      </c>
      <c r="N1" s="25">
        <f>2+8*($M$1-1)</f>
        <v>42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26a. College Enrollment Rates in the First Fall after High School Graduation for Classes 2014 and 2015, School Percentile Distribution</v>
      </c>
      <c r="N2" s="25">
        <f>1+5*($M$1-1)</f>
        <v>26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322</v>
      </c>
      <c r="C4" s="16">
        <f ca="1">IF(ISBLANK(INDIRECT(CONCATENATE("'ALL DATA'!",Y$1,$N4))),"*",INDIRECT(CONCATENATE("'ALL DATA'!",Y$1,$N4)))</f>
        <v>0.40740740740740738</v>
      </c>
      <c r="D4" s="16">
        <f t="shared" ref="D4:E5" ca="1" si="0">IF(ISBLANK(INDIRECT(CONCATENATE("'ALL DATA'!",Z$1,$N4))),"*",INDIRECT(CONCATENATE("'ALL DATA'!",Z$1,$N4)))</f>
        <v>0.5</v>
      </c>
      <c r="E4" s="16">
        <f t="shared" ca="1" si="0"/>
        <v>0.6</v>
      </c>
      <c r="N4" s="25">
        <f>2+8*($M$1-1)</f>
        <v>42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297</v>
      </c>
      <c r="C5" s="16">
        <f ca="1">IF(ISBLANK(INDIRECT(CONCATENATE("'ALL DATA'!",Y$1,$N5))),"*",INDIRECT(CONCATENATE("'ALL DATA'!",Y$1,$N5)))</f>
        <v>0.41025641025641024</v>
      </c>
      <c r="D5" s="16">
        <f t="shared" ca="1" si="0"/>
        <v>0.5</v>
      </c>
      <c r="E5" s="16">
        <f t="shared" ca="1" si="0"/>
        <v>0.61538461538461542</v>
      </c>
      <c r="N5" s="25">
        <f>3+8*($M$1-1)</f>
        <v>43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26b. College Enrollment Rates in the First Fall after High School Graduation for Classes 2014 and 2015, Student-Weighted Totals</v>
      </c>
      <c r="N8" s="25">
        <f>1+5*($M$1-1)</f>
        <v>26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22418</v>
      </c>
      <c r="C10" s="16">
        <f ca="1">IF(ISBLANK(INDIRECT(CONCATENATE("'All DATA'!",Q$1,$N10))),"*",INDIRECT(CONCATENATE("'All DATA'!",Q$1,$N10)))</f>
        <v>0.50004460701222231</v>
      </c>
      <c r="D10" s="16">
        <f t="shared" ref="D10:I11" ca="1" si="2">IF(ISBLANK(INDIRECT(CONCATENATE("'All DATA'!",R$1,$N10))),"*",INDIRECT(CONCATENATE("'All DATA'!",R$1,$N10)))</f>
        <v>0.43701489874208227</v>
      </c>
      <c r="E10" s="16">
        <f t="shared" ca="1" si="2"/>
        <v>6.3029708270140067E-2</v>
      </c>
      <c r="F10" s="16">
        <f t="shared" ca="1" si="2"/>
        <v>0.21032206262824515</v>
      </c>
      <c r="G10" s="16">
        <f t="shared" ca="1" si="2"/>
        <v>0.28972254438397715</v>
      </c>
      <c r="H10" s="16">
        <f t="shared" ca="1" si="2"/>
        <v>0.44031581764653405</v>
      </c>
      <c r="I10" s="16">
        <f t="shared" ca="1" si="2"/>
        <v>5.972878936568829E-2</v>
      </c>
      <c r="N10" s="25">
        <f>2+8*($M$1-1)</f>
        <v>42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21203</v>
      </c>
      <c r="C11" s="16">
        <f ca="1">IF(ISBLANK(INDIRECT(CONCATENATE("'All DATA'!",Q$1,$N11))),"*",INDIRECT(CONCATENATE("'All DATA'!",Q$1,$N11)))</f>
        <v>0.49351506862236477</v>
      </c>
      <c r="D11" s="16">
        <f t="shared" ca="1" si="2"/>
        <v>0.42597745602037446</v>
      </c>
      <c r="E11" s="16">
        <f t="shared" ca="1" si="2"/>
        <v>6.7537612601990288E-2</v>
      </c>
      <c r="F11" s="16">
        <f t="shared" ca="1" si="2"/>
        <v>0.20501815780785737</v>
      </c>
      <c r="G11" s="16">
        <f t="shared" ca="1" si="2"/>
        <v>0.2884969108145074</v>
      </c>
      <c r="H11" s="16">
        <f t="shared" ca="1" si="2"/>
        <v>0.43456114700749893</v>
      </c>
      <c r="I11" s="16">
        <f t="shared" ca="1" si="2"/>
        <v>5.8953921614865824E-2</v>
      </c>
      <c r="J11" s="30"/>
      <c r="K11" s="30"/>
      <c r="L11" s="30"/>
      <c r="M11" s="25"/>
      <c r="N11" s="25">
        <f>3+8*($M$1-1)</f>
        <v>43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26b.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27a. College Enrollment Rates in the First Year after High School Graduation for Classes 2013 and 2014, School Percentile Distribution</v>
      </c>
      <c r="N35" s="25">
        <f>2+5*($M$1-1)</f>
        <v>27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328</v>
      </c>
      <c r="C37" s="16">
        <f ca="1">IF(ISBLANK(INDIRECT(CONCATENATE("'ALL DATA'!",Y$1,$N37))),"*",INDIRECT(CONCATENATE("'ALL DATA'!",Y$1,$N37)))</f>
        <v>0.4450109649122807</v>
      </c>
      <c r="D37" s="16">
        <f t="shared" ref="D37:E38" ca="1" si="3">IF(ISBLANK(INDIRECT(CONCATENATE("'ALL DATA'!",Z$1,$N37))),"*",INDIRECT(CONCATENATE("'ALL DATA'!",Z$1,$N37)))</f>
        <v>0.54545454545454541</v>
      </c>
      <c r="E37" s="16">
        <f t="shared" ca="1" si="3"/>
        <v>0.6545092838196287</v>
      </c>
      <c r="N37" s="25">
        <f>4+8*($M$1-1)</f>
        <v>44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322</v>
      </c>
      <c r="C38" s="16">
        <f ca="1">IF(ISBLANK(INDIRECT(CONCATENATE("'ALL DATA'!",Y$1,$N38))),"*",INDIRECT(CONCATENATE("'ALL DATA'!",Y$1,$N38)))</f>
        <v>0.44444444444444442</v>
      </c>
      <c r="D38" s="16">
        <f t="shared" ca="1" si="3"/>
        <v>0.54006410256410253</v>
      </c>
      <c r="E38" s="16">
        <f t="shared" ca="1" si="3"/>
        <v>0.64516129032258063</v>
      </c>
      <c r="N38" s="25">
        <f>5+8*($M$1-1)</f>
        <v>45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27b. College Enrollment Rates in the First Year after High School Graduation for Classes 2013 and 2014,  Student-Weighted Totals</v>
      </c>
      <c r="N41" s="25">
        <f>2+5*($M$1-1)</f>
        <v>27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23401</v>
      </c>
      <c r="C43" s="16">
        <f ca="1">IF(ISBLANK(INDIRECT(CONCATENATE("'All DATA'!",Q$1,$N43))),"*",INDIRECT(CONCATENATE("'All DATA'!",Q$1,$N43)))</f>
        <v>0.53694286568950045</v>
      </c>
      <c r="D43" s="16">
        <f t="shared" ref="D43:I44" ca="1" si="5">IF(ISBLANK(INDIRECT(CONCATENATE("'All DATA'!",R$1,$N43))),"*",INDIRECT(CONCATENATE("'All DATA'!",R$1,$N43)))</f>
        <v>0.46066407418486388</v>
      </c>
      <c r="E43" s="16">
        <f t="shared" ca="1" si="5"/>
        <v>7.6278791504636553E-2</v>
      </c>
      <c r="F43" s="16">
        <f t="shared" ca="1" si="5"/>
        <v>0.23469082517841117</v>
      </c>
      <c r="G43" s="16">
        <f t="shared" ca="1" si="5"/>
        <v>0.30225204051108928</v>
      </c>
      <c r="H43" s="16">
        <f t="shared" ca="1" si="5"/>
        <v>0.46280073501132429</v>
      </c>
      <c r="I43" s="16">
        <f t="shared" ca="1" si="5"/>
        <v>7.4142130678176141E-2</v>
      </c>
      <c r="N43" s="25">
        <f>4+8*($M$1-1)</f>
        <v>44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22418</v>
      </c>
      <c r="C44" s="16">
        <f ca="1">IF(ISBLANK(INDIRECT(CONCATENATE("'All DATA'!",Q$1,$N44))),"*",INDIRECT(CONCATENATE("'All DATA'!",Q$1,$N44)))</f>
        <v>0.54157373539120346</v>
      </c>
      <c r="D44" s="16">
        <f t="shared" ca="1" si="5"/>
        <v>0.473904897849942</v>
      </c>
      <c r="E44" s="16">
        <f t="shared" ca="1" si="5"/>
        <v>6.766883754126149E-2</v>
      </c>
      <c r="F44" s="16">
        <f t="shared" ca="1" si="5"/>
        <v>0.2379784102060844</v>
      </c>
      <c r="G44" s="16">
        <f t="shared" ca="1" si="5"/>
        <v>0.30359532518511911</v>
      </c>
      <c r="H44" s="16">
        <f t="shared" ca="1" si="5"/>
        <v>0.47502007315550004</v>
      </c>
      <c r="I44" s="16">
        <f t="shared" ca="1" si="5"/>
        <v>6.6553662235703456E-2</v>
      </c>
      <c r="N44" s="25">
        <f>5+8*($M$1-1)</f>
        <v>45</v>
      </c>
    </row>
    <row r="47" spans="1:14" x14ac:dyDescent="0.25">
      <c r="A47" s="30" t="str">
        <f>CONCATENATE("Figure ", RIGHT(A41,LEN(A41)-6))</f>
        <v>Figure 27b.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28a. College Enrollment Rates in the First Two Years after High School Graduation for Classes 2012 and 2013,  School Percentile Distribution</v>
      </c>
      <c r="N68" s="25">
        <f>3+5*($M$1-1)</f>
        <v>28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317</v>
      </c>
      <c r="C70" s="16">
        <f ca="1">IF(ISBLANK(INDIRECT(CONCATENATE("'ALL DATA'!",Y$1,$N70))),"*",INDIRECT(CONCATENATE("'ALL DATA'!",Y$1,$N70)))</f>
        <v>0.5</v>
      </c>
      <c r="D70" s="16">
        <f t="shared" ref="D70:E71" ca="1" si="6">IF(ISBLANK(INDIRECT(CONCATENATE("'ALL DATA'!",Z$1,$N70))),"*",INDIRECT(CONCATENATE("'ALL DATA'!",Z$1,$N70)))</f>
        <v>0.59469696969696972</v>
      </c>
      <c r="E70" s="16">
        <f t="shared" ca="1" si="6"/>
        <v>0.70833333333333337</v>
      </c>
      <c r="N70" s="25">
        <f>6+8*($M$1-1)</f>
        <v>46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328</v>
      </c>
      <c r="C71" s="16">
        <f ca="1">IF(ISBLANK(INDIRECT(CONCATENATE("'ALL DATA'!",Y$1,$N71))),"*",INDIRECT(CONCATENATE("'ALL DATA'!",Y$1,$N71)))</f>
        <v>0.49484316852737908</v>
      </c>
      <c r="D71" s="16">
        <f t="shared" ca="1" si="6"/>
        <v>0.57823426573426573</v>
      </c>
      <c r="E71" s="16">
        <f t="shared" ca="1" si="6"/>
        <v>0.68834459459459452</v>
      </c>
      <c r="N71" s="25">
        <f>7+8*($M$1-1)</f>
        <v>47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28b. College Enrollment Rates in the First Two Years after High School Graduation for Class 2012 and 2013,  Student-Weighted Totals</v>
      </c>
      <c r="N74" s="25">
        <f>3+5*($M$1-1)</f>
        <v>28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22525</v>
      </c>
      <c r="C76" s="16">
        <f ca="1">IF(ISBLANK(INDIRECT(CONCATENATE("'All DATA'!",Q$1,$N76))),"*",INDIRECT(CONCATENATE("'All DATA'!",Q$1,$N76)))</f>
        <v>0.59152053274139849</v>
      </c>
      <c r="D76" s="16">
        <f t="shared" ref="D76:I77" ca="1" si="8">IF(ISBLANK(INDIRECT(CONCATENATE("'All DATA'!",R$1,$N76))),"*",INDIRECT(CONCATENATE("'All DATA'!",R$1,$N76)))</f>
        <v>0.51125416204217533</v>
      </c>
      <c r="E76" s="16">
        <f t="shared" ca="1" si="8"/>
        <v>8.0266370699223086E-2</v>
      </c>
      <c r="F76" s="16">
        <f t="shared" ca="1" si="8"/>
        <v>0.26827968923418422</v>
      </c>
      <c r="G76" s="16">
        <f t="shared" ca="1" si="8"/>
        <v>0.32324084350721421</v>
      </c>
      <c r="H76" s="16">
        <f t="shared" ca="1" si="8"/>
        <v>0.51462819089900114</v>
      </c>
      <c r="I76" s="16">
        <f t="shared" ca="1" si="8"/>
        <v>7.6892341842397335E-2</v>
      </c>
      <c r="K76" s="5"/>
      <c r="L76" s="5"/>
      <c r="N76" s="25">
        <f>6+8*($M$1-1)</f>
        <v>46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23401</v>
      </c>
      <c r="C77" s="16">
        <f ca="1">IF(ISBLANK(INDIRECT(CONCATENATE("'All DATA'!",Q$1,$N77))),"*",INDIRECT(CONCATENATE("'All DATA'!",Q$1,$N77)))</f>
        <v>0.57894961753771201</v>
      </c>
      <c r="D77" s="16">
        <f t="shared" ca="1" si="8"/>
        <v>0.49792743899833342</v>
      </c>
      <c r="E77" s="16">
        <f t="shared" ca="1" si="8"/>
        <v>8.1022178539378653E-2</v>
      </c>
      <c r="F77" s="16">
        <f t="shared" ca="1" si="8"/>
        <v>0.26473227639844449</v>
      </c>
      <c r="G77" s="16">
        <f t="shared" ca="1" si="8"/>
        <v>0.31421734113926753</v>
      </c>
      <c r="H77" s="16">
        <f t="shared" ca="1" si="8"/>
        <v>0.49715824110080764</v>
      </c>
      <c r="I77" s="16">
        <f t="shared" ca="1" si="8"/>
        <v>8.1791376436904401E-2</v>
      </c>
      <c r="K77" s="5"/>
      <c r="L77" s="5"/>
      <c r="N77" s="25">
        <f>7+8*($M$1-1)</f>
        <v>47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28b.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29a. Persistence Rates from First to Second Year of College for Class of 2013, School Percentile Distribution</v>
      </c>
      <c r="N101" s="25">
        <f>4+5*($M$1-1)</f>
        <v>29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328</v>
      </c>
      <c r="C103" s="16">
        <f ca="1">IF(ISBLANK(INDIRECT(CONCATENATE("'ALL DATA'!",Y$1,$N103))),"*",INDIRECT(CONCATENATE("'ALL DATA'!",Y$1,$N103)))</f>
        <v>0.66666666666666663</v>
      </c>
      <c r="D103" s="16">
        <f t="shared" ref="D103:E103" ca="1" si="9">IF(ISBLANK(INDIRECT(CONCATENATE("'ALL DATA'!",Z$1,$N103))),"*",INDIRECT(CONCATENATE("'ALL DATA'!",Z$1,$N103)))</f>
        <v>0.75</v>
      </c>
      <c r="E103" s="16">
        <f t="shared" ca="1" si="9"/>
        <v>0.83333333333333337</v>
      </c>
      <c r="N103" s="25">
        <f>8+8*($M$1-1)</f>
        <v>48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29b. Persistence Rates from First to Second Year of College for Class of 2013, Student-Weighted Totals</v>
      </c>
      <c r="N106" s="25">
        <f>4+5*($M$1-1)</f>
        <v>29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12565</v>
      </c>
      <c r="C108" s="16">
        <f ca="1">IF(ISBLANK(INDIRECT(CONCATENATE("'All DATA'!",Q$1,$N108))),"*",INDIRECT(CONCATENATE("'All DATA'!",Q$1,$N108)))</f>
        <v>0.75001989653800238</v>
      </c>
      <c r="D108" s="16">
        <f t="shared" ref="D108:I108" ca="1" si="11">IF(ISBLANK(INDIRECT(CONCATENATE("'All DATA'!",R$1,$N108))),"*",INDIRECT(CONCATENATE("'All DATA'!",R$1,$N108)))</f>
        <v>0.73311688311688317</v>
      </c>
      <c r="E108" s="16">
        <f t="shared" ca="1" si="11"/>
        <v>0.85210084033613442</v>
      </c>
      <c r="F108" s="16">
        <f t="shared" ca="1" si="11"/>
        <v>0.63292061179898029</v>
      </c>
      <c r="G108" s="16">
        <f t="shared" ca="1" si="11"/>
        <v>0.84094443658984874</v>
      </c>
      <c r="H108" s="16">
        <f t="shared" ca="1" si="11"/>
        <v>0.74219759926131113</v>
      </c>
      <c r="I108" s="16">
        <f t="shared" ca="1" si="11"/>
        <v>0.79884726224783864</v>
      </c>
      <c r="K108" s="5"/>
      <c r="L108" s="5"/>
      <c r="N108" s="25">
        <f>8+8*($M$1-1)</f>
        <v>48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29b.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30a. Six-Year Completion Rates for Class of 2009, School Percentile Distribution</v>
      </c>
      <c r="N132" s="25">
        <f>5+5*($M$1-1)</f>
        <v>30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102</v>
      </c>
      <c r="C134" s="16" t="str">
        <f ca="1">IF(ISBLANK(INDIRECT(CONCATENATE("'ALL DATA'!",Y$1,$N134))),"*",INDIRECT(CONCATENATE("'ALL DATA'!",Y$1,$N134)))</f>
        <v>*</v>
      </c>
      <c r="D134" s="16" t="str">
        <f t="shared" ref="D134:E134" ca="1" si="12">IF(ISBLANK(INDIRECT(CONCATENATE("'ALL DATA'!",Z$1,$N134))),"*",INDIRECT(CONCATENATE("'ALL DATA'!",Z$1,$N134)))</f>
        <v>*</v>
      </c>
      <c r="E134" s="16" t="str">
        <f t="shared" ca="1" si="12"/>
        <v>*</v>
      </c>
      <c r="N134" s="25">
        <f>9+8*($M$1-1)</f>
        <v>49</v>
      </c>
    </row>
    <row r="137" spans="1:29" ht="15.75" thickBot="1" x14ac:dyDescent="0.3">
      <c r="A137" s="11" t="str">
        <f>CONCATENATE("Table ",N137,"b. Six-Year Completion Rates for Class of 2009, Student-Weighted Totals")</f>
        <v>Table 30b. Six-Year Completion Rates for Class of 2009, Student-Weighted Totals</v>
      </c>
      <c r="N137" s="25">
        <f>5+5*($M$1-1)</f>
        <v>30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4765</v>
      </c>
      <c r="C139" s="16" t="str">
        <f ca="1">IF(ISBLANK(INDIRECT(CONCATENATE("'All DATA'!",Q$1,$N139))),"*",INDIRECT(CONCATENATE("'All DATA'!",Q$1,$N139)))</f>
        <v>*</v>
      </c>
      <c r="D139" s="16" t="str">
        <f t="shared" ref="D139:I139" ca="1" si="14">IF(ISBLANK(INDIRECT(CONCATENATE("'All DATA'!",R$1,$N139))),"*",INDIRECT(CONCATENATE("'All DATA'!",R$1,$N139)))</f>
        <v>*</v>
      </c>
      <c r="E139" s="16" t="str">
        <f t="shared" ca="1" si="14"/>
        <v>*</v>
      </c>
      <c r="F139" s="16" t="str">
        <f t="shared" ca="1" si="14"/>
        <v>*</v>
      </c>
      <c r="G139" s="16" t="str">
        <f t="shared" ca="1" si="14"/>
        <v>*</v>
      </c>
      <c r="H139" s="16" t="str">
        <f t="shared" ca="1" si="14"/>
        <v>*</v>
      </c>
      <c r="I139" s="16" t="str">
        <f t="shared" ca="1" si="14"/>
        <v>*</v>
      </c>
      <c r="K139" s="5"/>
      <c r="L139" s="5"/>
      <c r="N139" s="25">
        <f>9+8*($M$1-1)</f>
        <v>49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30b.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Higher Income, High Minority, Urban Schools</v>
      </c>
      <c r="M1" s="28">
        <v>7</v>
      </c>
      <c r="N1" s="25">
        <f>2+8*($M$1-1)</f>
        <v>50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31a. College Enrollment Rates in the First Fall after High School Graduation for Classes 2014 and 2015, School Percentile Distribution</v>
      </c>
      <c r="N2" s="25">
        <f>1+5*($M$1-1)</f>
        <v>31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134</v>
      </c>
      <c r="C4" s="16">
        <f ca="1">IF(ISBLANK(INDIRECT(CONCATENATE("'ALL DATA'!",Y$1,$N4))),"*",INDIRECT(CONCATENATE("'ALL DATA'!",Y$1,$N4)))</f>
        <v>0.6004273504273504</v>
      </c>
      <c r="D4" s="16">
        <f t="shared" ref="D4:E5" ca="1" si="0">IF(ISBLANK(INDIRECT(CONCATENATE("'ALL DATA'!",Z$1,$N4))),"*",INDIRECT(CONCATENATE("'ALL DATA'!",Z$1,$N4)))</f>
        <v>0.6897943925233645</v>
      </c>
      <c r="E4" s="16">
        <f t="shared" ca="1" si="0"/>
        <v>0.76204819277108438</v>
      </c>
      <c r="N4" s="25">
        <f>2+8*($M$1-1)</f>
        <v>50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117</v>
      </c>
      <c r="C5" s="16">
        <f ca="1">IF(ISBLANK(INDIRECT(CONCATENATE("'ALL DATA'!",Y$1,$N5))),"*",INDIRECT(CONCATENATE("'ALL DATA'!",Y$1,$N5)))</f>
        <v>0.58259325044404975</v>
      </c>
      <c r="D5" s="16">
        <f t="shared" ca="1" si="0"/>
        <v>0.70040485829959509</v>
      </c>
      <c r="E5" s="16">
        <f t="shared" ca="1" si="0"/>
        <v>0.75398633257403191</v>
      </c>
      <c r="N5" s="25">
        <f>3+8*($M$1-1)</f>
        <v>51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31b. College Enrollment Rates in the First Fall after High School Graduation for Classes 2014 and 2015, Student-Weighted Totals</v>
      </c>
      <c r="N8" s="25">
        <f>1+5*($M$1-1)</f>
        <v>31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40523</v>
      </c>
      <c r="C10" s="16">
        <f ca="1">IF(ISBLANK(INDIRECT(CONCATENATE("'All DATA'!",Q$1,$N10))),"*",INDIRECT(CONCATENATE("'All DATA'!",Q$1,$N10)))</f>
        <v>0.67958936900032085</v>
      </c>
      <c r="D10" s="16">
        <f t="shared" ref="D10:I11" ca="1" si="2">IF(ISBLANK(INDIRECT(CONCATENATE("'All DATA'!",R$1,$N10))),"*",INDIRECT(CONCATENATE("'All DATA'!",R$1,$N10)))</f>
        <v>0.55585716753448655</v>
      </c>
      <c r="E10" s="16">
        <f t="shared" ca="1" si="2"/>
        <v>0.12373220146583422</v>
      </c>
      <c r="F10" s="16">
        <f t="shared" ca="1" si="2"/>
        <v>0.22949929669570368</v>
      </c>
      <c r="G10" s="16">
        <f t="shared" ca="1" si="2"/>
        <v>0.45009007230461712</v>
      </c>
      <c r="H10" s="16">
        <f t="shared" ca="1" si="2"/>
        <v>0.55561039409717938</v>
      </c>
      <c r="I10" s="16">
        <f t="shared" ca="1" si="2"/>
        <v>0.12397897490314143</v>
      </c>
      <c r="N10" s="25">
        <f>2+8*($M$1-1)</f>
        <v>50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35654</v>
      </c>
      <c r="C11" s="16">
        <f ca="1">IF(ISBLANK(INDIRECT(CONCATENATE("'All DATA'!",Q$1,$N11))),"*",INDIRECT(CONCATENATE("'All DATA'!",Q$1,$N11)))</f>
        <v>0.67285578055758122</v>
      </c>
      <c r="D11" s="16">
        <f t="shared" ca="1" si="2"/>
        <v>0.55458013126156958</v>
      </c>
      <c r="E11" s="16">
        <f t="shared" ca="1" si="2"/>
        <v>0.11827564929601167</v>
      </c>
      <c r="F11" s="16">
        <f t="shared" ca="1" si="2"/>
        <v>0.23158691871879733</v>
      </c>
      <c r="G11" s="16">
        <f t="shared" ca="1" si="2"/>
        <v>0.44126886183878389</v>
      </c>
      <c r="H11" s="16">
        <f t="shared" ca="1" si="2"/>
        <v>0.54975598810792614</v>
      </c>
      <c r="I11" s="16">
        <f t="shared" ca="1" si="2"/>
        <v>0.12309979244965502</v>
      </c>
      <c r="J11" s="30"/>
      <c r="K11" s="30"/>
      <c r="L11" s="30"/>
      <c r="M11" s="25"/>
      <c r="N11" s="25">
        <f>3+8*($M$1-1)</f>
        <v>51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31b.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32a. College Enrollment Rates in the First Year after High School Graduation for Classes 2013 and 2014, School Percentile Distribution</v>
      </c>
      <c r="N35" s="25">
        <f>2+5*($M$1-1)</f>
        <v>32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162</v>
      </c>
      <c r="C37" s="16">
        <f ca="1">IF(ISBLANK(INDIRECT(CONCATENATE("'ALL DATA'!",Y$1,$N37))),"*",INDIRECT(CONCATENATE("'ALL DATA'!",Y$1,$N37)))</f>
        <v>0.56102783725910066</v>
      </c>
      <c r="D37" s="16">
        <f t="shared" ref="D37:E38" ca="1" si="3">IF(ISBLANK(INDIRECT(CONCATENATE("'ALL DATA'!",Z$1,$N37))),"*",INDIRECT(CONCATENATE("'ALL DATA'!",Z$1,$N37)))</f>
        <v>0.70761080371912621</v>
      </c>
      <c r="E37" s="16">
        <f t="shared" ca="1" si="3"/>
        <v>0.78917378917378922</v>
      </c>
      <c r="N37" s="25">
        <f>4+8*($M$1-1)</f>
        <v>52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134</v>
      </c>
      <c r="C38" s="16">
        <f ca="1">IF(ISBLANK(INDIRECT(CONCATENATE("'ALL DATA'!",Y$1,$N38))),"*",INDIRECT(CONCATENATE("'ALL DATA'!",Y$1,$N38)))</f>
        <v>0.66239316239316237</v>
      </c>
      <c r="D38" s="16">
        <f t="shared" ca="1" si="3"/>
        <v>0.74179166666666663</v>
      </c>
      <c r="E38" s="16">
        <f t="shared" ca="1" si="3"/>
        <v>0.81161137440758291</v>
      </c>
      <c r="N38" s="25">
        <f>5+8*($M$1-1)</f>
        <v>53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32b. College Enrollment Rates in the First Year after High School Graduation for Classes 2013 and 2014,  Student-Weighted Totals</v>
      </c>
      <c r="N41" s="25">
        <f>2+5*($M$1-1)</f>
        <v>32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48811</v>
      </c>
      <c r="C43" s="16">
        <f ca="1">IF(ISBLANK(INDIRECT(CONCATENATE("'All DATA'!",Q$1,$N43))),"*",INDIRECT(CONCATENATE("'All DATA'!",Q$1,$N43)))</f>
        <v>0.69297904160947332</v>
      </c>
      <c r="D43" s="16">
        <f t="shared" ref="D43:I44" ca="1" si="5">IF(ISBLANK(INDIRECT(CONCATENATE("'All DATA'!",R$1,$N43))),"*",INDIRECT(CONCATENATE("'All DATA'!",R$1,$N43)))</f>
        <v>0.56937985290200976</v>
      </c>
      <c r="E43" s="16">
        <f t="shared" ca="1" si="5"/>
        <v>0.12359918870746348</v>
      </c>
      <c r="F43" s="16">
        <f t="shared" ca="1" si="5"/>
        <v>0.26682510089938744</v>
      </c>
      <c r="G43" s="16">
        <f t="shared" ca="1" si="5"/>
        <v>0.42615394071008583</v>
      </c>
      <c r="H43" s="16">
        <f t="shared" ca="1" si="5"/>
        <v>0.56530290303415209</v>
      </c>
      <c r="I43" s="16">
        <f t="shared" ca="1" si="5"/>
        <v>0.12767613857532115</v>
      </c>
      <c r="N43" s="25">
        <f>4+8*($M$1-1)</f>
        <v>52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40523</v>
      </c>
      <c r="C44" s="16">
        <f ca="1">IF(ISBLANK(INDIRECT(CONCATENATE("'All DATA'!",Q$1,$N44))),"*",INDIRECT(CONCATENATE("'All DATA'!",Q$1,$N44)))</f>
        <v>0.72928953927399254</v>
      </c>
      <c r="D44" s="16">
        <f t="shared" ca="1" si="5"/>
        <v>0.59842558546998004</v>
      </c>
      <c r="E44" s="16">
        <f t="shared" ca="1" si="5"/>
        <v>0.13086395380401253</v>
      </c>
      <c r="F44" s="16">
        <f t="shared" ca="1" si="5"/>
        <v>0.25918614120376082</v>
      </c>
      <c r="G44" s="16">
        <f t="shared" ca="1" si="5"/>
        <v>0.47010339807023171</v>
      </c>
      <c r="H44" s="16">
        <f t="shared" ca="1" si="5"/>
        <v>0.59899316437578654</v>
      </c>
      <c r="I44" s="16">
        <f t="shared" ca="1" si="5"/>
        <v>0.13029637489820595</v>
      </c>
      <c r="N44" s="25">
        <f>5+8*($M$1-1)</f>
        <v>53</v>
      </c>
    </row>
    <row r="47" spans="1:14" x14ac:dyDescent="0.25">
      <c r="A47" s="30" t="str">
        <f>CONCATENATE("Figure ", RIGHT(A41,LEN(A41)-6))</f>
        <v>Figure 32b.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33a. College Enrollment Rates in the First Two Years after High School Graduation for Classes 2012 and 2013,  School Percentile Distribution</v>
      </c>
      <c r="N68" s="25">
        <f>3+5*($M$1-1)</f>
        <v>33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240</v>
      </c>
      <c r="C70" s="16">
        <f ca="1">IF(ISBLANK(INDIRECT(CONCATENATE("'ALL DATA'!",Y$1,$N70))),"*",INDIRECT(CONCATENATE("'ALL DATA'!",Y$1,$N70)))</f>
        <v>0.65396131142877456</v>
      </c>
      <c r="D70" s="16">
        <f t="shared" ref="D70:E71" ca="1" si="6">IF(ISBLANK(INDIRECT(CONCATENATE("'ALL DATA'!",Z$1,$N70))),"*",INDIRECT(CONCATENATE("'ALL DATA'!",Z$1,$N70)))</f>
        <v>0.7443127438710152</v>
      </c>
      <c r="E70" s="16">
        <f t="shared" ca="1" si="6"/>
        <v>0.80833456771836265</v>
      </c>
      <c r="N70" s="25">
        <f>6+8*($M$1-1)</f>
        <v>54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162</v>
      </c>
      <c r="C71" s="16">
        <f ca="1">IF(ISBLANK(INDIRECT(CONCATENATE("'ALL DATA'!",Y$1,$N71))),"*",INDIRECT(CONCATENATE("'ALL DATA'!",Y$1,$N71)))</f>
        <v>0.63764044943820219</v>
      </c>
      <c r="D71" s="16">
        <f t="shared" ca="1" si="6"/>
        <v>0.75134242641780324</v>
      </c>
      <c r="E71" s="16">
        <f t="shared" ca="1" si="6"/>
        <v>0.82374100719424459</v>
      </c>
      <c r="N71" s="25">
        <f>7+8*($M$1-1)</f>
        <v>55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33b. College Enrollment Rates in the First Two Years after High School Graduation for Class 2012 and 2013,  Student-Weighted Totals</v>
      </c>
      <c r="N74" s="25">
        <f>3+5*($M$1-1)</f>
        <v>33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79869</v>
      </c>
      <c r="C76" s="16">
        <f ca="1">IF(ISBLANK(INDIRECT(CONCATENATE("'All DATA'!",Q$1,$N76))),"*",INDIRECT(CONCATENATE("'All DATA'!",Q$1,$N76)))</f>
        <v>0.73529153989658069</v>
      </c>
      <c r="D76" s="16">
        <f t="shared" ref="D76:I77" ca="1" si="8">IF(ISBLANK(INDIRECT(CONCATENATE("'All DATA'!",R$1,$N76))),"*",INDIRECT(CONCATENATE("'All DATA'!",R$1,$N76)))</f>
        <v>0.64395447545355522</v>
      </c>
      <c r="E76" s="16">
        <f t="shared" ca="1" si="8"/>
        <v>9.1337064443025459E-2</v>
      </c>
      <c r="F76" s="16">
        <f t="shared" ca="1" si="8"/>
        <v>0.37296072318421414</v>
      </c>
      <c r="G76" s="16">
        <f t="shared" ca="1" si="8"/>
        <v>0.3623308167123665</v>
      </c>
      <c r="H76" s="16">
        <f t="shared" ca="1" si="8"/>
        <v>0.64486847212310161</v>
      </c>
      <c r="I76" s="16">
        <f t="shared" ca="1" si="8"/>
        <v>9.0423067773479068E-2</v>
      </c>
      <c r="K76" s="5"/>
      <c r="L76" s="5"/>
      <c r="N76" s="25">
        <f>6+8*($M$1-1)</f>
        <v>54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48811</v>
      </c>
      <c r="C77" s="16">
        <f ca="1">IF(ISBLANK(INDIRECT(CONCATENATE("'All DATA'!",Q$1,$N77))),"*",INDIRECT(CONCATENATE("'All DATA'!",Q$1,$N77)))</f>
        <v>0.74284485054598348</v>
      </c>
      <c r="D77" s="16">
        <f t="shared" ca="1" si="8"/>
        <v>0.61195222388396053</v>
      </c>
      <c r="E77" s="16">
        <f t="shared" ca="1" si="8"/>
        <v>0.13089262666202289</v>
      </c>
      <c r="F77" s="16">
        <f t="shared" ca="1" si="8"/>
        <v>0.30214500829731006</v>
      </c>
      <c r="G77" s="16">
        <f t="shared" ca="1" si="8"/>
        <v>0.44069984224867348</v>
      </c>
      <c r="H77" s="16">
        <f t="shared" ca="1" si="8"/>
        <v>0.6060519145274631</v>
      </c>
      <c r="I77" s="16">
        <f t="shared" ca="1" si="8"/>
        <v>0.13679293601852041</v>
      </c>
      <c r="K77" s="5"/>
      <c r="L77" s="5"/>
      <c r="N77" s="25">
        <f>7+8*($M$1-1)</f>
        <v>55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33b.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34a. Persistence Rates from First to Second Year of College for Class of 2013, School Percentile Distribution</v>
      </c>
      <c r="N101" s="25">
        <f>4+5*($M$1-1)</f>
        <v>34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162</v>
      </c>
      <c r="C103" s="16">
        <f ca="1">IF(ISBLANK(INDIRECT(CONCATENATE("'ALL DATA'!",Y$1,$N103))),"*",INDIRECT(CONCATENATE("'ALL DATA'!",Y$1,$N103)))</f>
        <v>0.77419354838709675</v>
      </c>
      <c r="D103" s="16">
        <f t="shared" ref="D103:E103" ca="1" si="9">IF(ISBLANK(INDIRECT(CONCATENATE("'ALL DATA'!",Z$1,$N103))),"*",INDIRECT(CONCATENATE("'ALL DATA'!",Z$1,$N103)))</f>
        <v>0.84457070707070714</v>
      </c>
      <c r="E103" s="16">
        <f t="shared" ca="1" si="9"/>
        <v>0.89830508474576276</v>
      </c>
      <c r="N103" s="25">
        <f>8+8*($M$1-1)</f>
        <v>56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34b. Persistence Rates from First to Second Year of College for Class of 2013, Student-Weighted Totals</v>
      </c>
      <c r="N106" s="25">
        <f>4+5*($M$1-1)</f>
        <v>34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33825</v>
      </c>
      <c r="C108" s="16">
        <f ca="1">IF(ISBLANK(INDIRECT(CONCATENATE("'All DATA'!",Q$1,$N108))),"*",INDIRECT(CONCATENATE("'All DATA'!",Q$1,$N108)))</f>
        <v>0.85838876570583889</v>
      </c>
      <c r="D108" s="16">
        <f t="shared" ref="D108:I108" ca="1" si="11">IF(ISBLANK(INDIRECT(CONCATENATE("'All DATA'!",R$1,$N108))),"*",INDIRECT(CONCATENATE("'All DATA'!",R$1,$N108)))</f>
        <v>0.84797783534830162</v>
      </c>
      <c r="E108" s="16">
        <f t="shared" ca="1" si="11"/>
        <v>0.90634841703961544</v>
      </c>
      <c r="F108" s="16">
        <f t="shared" ca="1" si="11"/>
        <v>0.74861793611793614</v>
      </c>
      <c r="G108" s="16">
        <f t="shared" ca="1" si="11"/>
        <v>0.92711888851497526</v>
      </c>
      <c r="H108" s="16">
        <f t="shared" ca="1" si="11"/>
        <v>0.84666400898778671</v>
      </c>
      <c r="I108" s="16">
        <f t="shared" ca="1" si="11"/>
        <v>0.9103016688061617</v>
      </c>
      <c r="K108" s="5"/>
      <c r="L108" s="5"/>
      <c r="N108" s="25">
        <f>8+8*($M$1-1)</f>
        <v>56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34b.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35a. Six-Year Completion Rates for Class of 2009, School Percentile Distribution</v>
      </c>
      <c r="N132" s="25">
        <f>5+5*($M$1-1)</f>
        <v>35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209</v>
      </c>
      <c r="C134" s="16">
        <f ca="1">IF(ISBLANK(INDIRECT(CONCATENATE("'ALL DATA'!",Y$1,$N134))),"*",INDIRECT(CONCATENATE("'ALL DATA'!",Y$1,$N134)))</f>
        <v>0.17040358744394618</v>
      </c>
      <c r="D134" s="16">
        <f t="shared" ref="D134:E134" ca="1" si="12">IF(ISBLANK(INDIRECT(CONCATENATE("'ALL DATA'!",Z$1,$N134))),"*",INDIRECT(CONCATENATE("'ALL DATA'!",Z$1,$N134)))</f>
        <v>0.27192982456140352</v>
      </c>
      <c r="E134" s="16">
        <f t="shared" ca="1" si="12"/>
        <v>0.37569060773480661</v>
      </c>
      <c r="N134" s="25">
        <f>9+8*($M$1-1)</f>
        <v>57</v>
      </c>
    </row>
    <row r="137" spans="1:29" ht="15.75" thickBot="1" x14ac:dyDescent="0.3">
      <c r="A137" s="11" t="str">
        <f>CONCATENATE("Table ",N137,"b. Six-Year Completion Rates for Class of 2009, Student-Weighted Totals")</f>
        <v>Table 35b. Six-Year Completion Rates for Class of 2009, Student-Weighted Totals</v>
      </c>
      <c r="N137" s="25">
        <f>5+5*($M$1-1)</f>
        <v>35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55631</v>
      </c>
      <c r="C139" s="16">
        <f ca="1">IF(ISBLANK(INDIRECT(CONCATENATE("'All DATA'!",Q$1,$N139))),"*",INDIRECT(CONCATENATE("'All DATA'!",Q$1,$N139)))</f>
        <v>0.31166076468156245</v>
      </c>
      <c r="D139" s="16">
        <f t="shared" ref="D139:I139" ca="1" si="14">IF(ISBLANK(INDIRECT(CONCATENATE("'All DATA'!",R$1,$N139))),"*",INDIRECT(CONCATENATE("'All DATA'!",R$1,$N139)))</f>
        <v>0.24356923298161098</v>
      </c>
      <c r="E139" s="16">
        <f t="shared" ca="1" si="14"/>
        <v>6.8091531699951469E-2</v>
      </c>
      <c r="F139" s="16">
        <f t="shared" ca="1" si="14"/>
        <v>6.543114450576118E-2</v>
      </c>
      <c r="G139" s="16">
        <f t="shared" ca="1" si="14"/>
        <v>0.24622962017580127</v>
      </c>
      <c r="H139" s="16">
        <f t="shared" ca="1" si="14"/>
        <v>0.2550376588592691</v>
      </c>
      <c r="I139" s="16">
        <f t="shared" ca="1" si="14"/>
        <v>5.6623105822293324E-2</v>
      </c>
      <c r="K139" s="5"/>
      <c r="L139" s="5"/>
      <c r="N139" s="25">
        <f>9+8*($M$1-1)</f>
        <v>57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35b.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30" customWidth="1"/>
    <col min="2" max="2" width="10.7109375" style="34" customWidth="1"/>
    <col min="3" max="9" width="10.7109375" style="30" customWidth="1"/>
    <col min="10" max="12" width="9.140625" style="30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30"/>
  </cols>
  <sheetData>
    <row r="1" spans="1:30" ht="32.25" thickBot="1" x14ac:dyDescent="0.3">
      <c r="A1" s="17" t="str">
        <f ca="1">INDIRECT(CONCATENATE("'All DATA'!A",$N1))</f>
        <v>Higher Income, Low Minority, Urban Schools</v>
      </c>
      <c r="M1" s="28">
        <v>8</v>
      </c>
      <c r="N1" s="25">
        <f>2+8*($M$1-1)</f>
        <v>58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30" t="str">
        <f>CONCATENATE("Table ",N2,"a. College Enrollment Rates in the First Fall after High School Graduation for Classes 2014 and 2015, School Percentile Distribution")</f>
        <v>Table 36a. College Enrollment Rates in the First Fall after High School Graduation for Classes 2014 and 2015, School Percentile Distribution</v>
      </c>
      <c r="N2" s="25">
        <f>1+5*($M$1-1)</f>
        <v>36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336</v>
      </c>
      <c r="C4" s="16">
        <f ca="1">IF(ISBLANK(INDIRECT(CONCATENATE("'ALL DATA'!",Y$1,$N4))),"*",INDIRECT(CONCATENATE("'ALL DATA'!",Y$1,$N4)))</f>
        <v>0.60197449025651606</v>
      </c>
      <c r="D4" s="16">
        <f t="shared" ref="D4:E5" ca="1" si="0">IF(ISBLANK(INDIRECT(CONCATENATE("'ALL DATA'!",Z$1,$N4))),"*",INDIRECT(CONCATENATE("'ALL DATA'!",Z$1,$N4)))</f>
        <v>0.71904497260309652</v>
      </c>
      <c r="E4" s="16">
        <f t="shared" ca="1" si="0"/>
        <v>0.80854197349042711</v>
      </c>
      <c r="N4" s="25">
        <f>2+8*($M$1-1)</f>
        <v>58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280</v>
      </c>
      <c r="C5" s="16">
        <f ca="1">IF(ISBLANK(INDIRECT(CONCATENATE("'ALL DATA'!",Y$1,$N5))),"*",INDIRECT(CONCATENATE("'ALL DATA'!",Y$1,$N5)))</f>
        <v>0.60744094887304434</v>
      </c>
      <c r="D5" s="16">
        <f t="shared" ca="1" si="0"/>
        <v>0.71536493071624974</v>
      </c>
      <c r="E5" s="16">
        <f t="shared" ca="1" si="0"/>
        <v>0.79882121807465623</v>
      </c>
      <c r="N5" s="25">
        <f>3+8*($M$1-1)</f>
        <v>59</v>
      </c>
    </row>
    <row r="8" spans="1:30" ht="15.75" thickBot="1" x14ac:dyDescent="0.3">
      <c r="A8" s="30" t="str">
        <f>CONCATENATE("Table ",N8,"b. College Enrollment Rates in the First Fall after High School Graduation for Classes 2014 and 2015, Student-Weighted Totals")</f>
        <v>Table 36b. College Enrollment Rates in the First Fall after High School Graduation for Classes 2014 and 2015, Student-Weighted Totals</v>
      </c>
      <c r="N8" s="25">
        <f>1+5*($M$1-1)</f>
        <v>36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125328</v>
      </c>
      <c r="C10" s="16">
        <f ca="1">IF(ISBLANK(INDIRECT(CONCATENATE("'All DATA'!",Q$1,$N10))),"*",INDIRECT(CONCATENATE("'All DATA'!",Q$1,$N10)))</f>
        <v>0.7196636027064981</v>
      </c>
      <c r="D10" s="16">
        <f t="shared" ref="D10:I11" ca="1" si="2">IF(ISBLANK(INDIRECT(CONCATENATE("'All DATA'!",R$1,$N10))),"*",INDIRECT(CONCATENATE("'All DATA'!",R$1,$N10)))</f>
        <v>0.59409708923783988</v>
      </c>
      <c r="E10" s="16">
        <f t="shared" ca="1" si="2"/>
        <v>0.12556651346865824</v>
      </c>
      <c r="F10" s="16">
        <f t="shared" ca="1" si="2"/>
        <v>0.20577205412996297</v>
      </c>
      <c r="G10" s="16">
        <f t="shared" ca="1" si="2"/>
        <v>0.51389154857653518</v>
      </c>
      <c r="H10" s="16">
        <f t="shared" ca="1" si="2"/>
        <v>0.5587977147963743</v>
      </c>
      <c r="I10" s="16">
        <f t="shared" ca="1" si="2"/>
        <v>0.16086588791012382</v>
      </c>
      <c r="N10" s="25">
        <f>2+8*($M$1-1)</f>
        <v>58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105397</v>
      </c>
      <c r="C11" s="16">
        <f ca="1">IF(ISBLANK(INDIRECT(CONCATENATE("'All DATA'!",Q$1,$N11))),"*",INDIRECT(CONCATENATE("'All DATA'!",Q$1,$N11)))</f>
        <v>0.71630122299496191</v>
      </c>
      <c r="D11" s="16">
        <f t="shared" ca="1" si="2"/>
        <v>0.59324269191722723</v>
      </c>
      <c r="E11" s="16">
        <f t="shared" ca="1" si="2"/>
        <v>0.12305853107773466</v>
      </c>
      <c r="F11" s="16">
        <f t="shared" ca="1" si="2"/>
        <v>0.20347827737032365</v>
      </c>
      <c r="G11" s="16">
        <f t="shared" ca="1" si="2"/>
        <v>0.51282294562463826</v>
      </c>
      <c r="H11" s="16">
        <f t="shared" ca="1" si="2"/>
        <v>0.56203687011964287</v>
      </c>
      <c r="I11" s="16">
        <f t="shared" ca="1" si="2"/>
        <v>0.15426435287531903</v>
      </c>
      <c r="J11" s="30"/>
      <c r="K11" s="30"/>
      <c r="L11" s="30"/>
      <c r="M11" s="25"/>
      <c r="N11" s="25">
        <f>3+8*($M$1-1)</f>
        <v>59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30" t="str">
        <f>CONCATENATE("Figure ", RIGHT(A8,LEN(A8)-6))</f>
        <v>Figure 36b.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37a. College Enrollment Rates in the First Year after High School Graduation for Classes 2013 and 2014, School Percentile Distribution</v>
      </c>
      <c r="N35" s="25">
        <f>2+5*($M$1-1)</f>
        <v>37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336</v>
      </c>
      <c r="C37" s="16">
        <f ca="1">IF(ISBLANK(INDIRECT(CONCATENATE("'ALL DATA'!",Y$1,$N37))),"*",INDIRECT(CONCATENATE("'ALL DATA'!",Y$1,$N37)))</f>
        <v>0.66668579148041707</v>
      </c>
      <c r="D37" s="16">
        <f t="shared" ref="D37:E38" ca="1" si="3">IF(ISBLANK(INDIRECT(CONCATENATE("'ALL DATA'!",Z$1,$N37))),"*",INDIRECT(CONCATENATE("'ALL DATA'!",Z$1,$N37)))</f>
        <v>0.75364878749067565</v>
      </c>
      <c r="E37" s="16">
        <f t="shared" ca="1" si="3"/>
        <v>0.83330275190209391</v>
      </c>
      <c r="N37" s="25">
        <f>4+8*($M$1-1)</f>
        <v>60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336</v>
      </c>
      <c r="C38" s="16">
        <f ca="1">IF(ISBLANK(INDIRECT(CONCATENATE("'ALL DATA'!",Y$1,$N38))),"*",INDIRECT(CONCATENATE("'ALL DATA'!",Y$1,$N38)))</f>
        <v>0.65628266890836007</v>
      </c>
      <c r="D38" s="16">
        <f t="shared" ca="1" si="3"/>
        <v>0.75795662582734824</v>
      </c>
      <c r="E38" s="16">
        <f t="shared" ca="1" si="3"/>
        <v>0.84019699812382742</v>
      </c>
      <c r="N38" s="25">
        <f>5+8*($M$1-1)</f>
        <v>61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37b. College Enrollment Rates in the First Year after High School Graduation for Classes 2013 and 2014,  Student-Weighted Totals</v>
      </c>
      <c r="N41" s="25">
        <f>2+5*($M$1-1)</f>
        <v>37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127582</v>
      </c>
      <c r="C43" s="16">
        <f ca="1">IF(ISBLANK(INDIRECT(CONCATENATE("'All DATA'!",Q$1,$N43))),"*",INDIRECT(CONCATENATE("'All DATA'!",Q$1,$N43)))</f>
        <v>0.75810067250866109</v>
      </c>
      <c r="D43" s="16">
        <f t="shared" ref="D43:I44" ca="1" si="5">IF(ISBLANK(INDIRECT(CONCATENATE("'All DATA'!",R$1,$N43))),"*",INDIRECT(CONCATENATE("'All DATA'!",R$1,$N43)))</f>
        <v>0.62531548337539777</v>
      </c>
      <c r="E43" s="16">
        <f t="shared" ca="1" si="5"/>
        <v>0.13278518913326331</v>
      </c>
      <c r="F43" s="16">
        <f t="shared" ca="1" si="5"/>
        <v>0.23569155523506452</v>
      </c>
      <c r="G43" s="16">
        <f t="shared" ca="1" si="5"/>
        <v>0.52240911727359662</v>
      </c>
      <c r="H43" s="16">
        <f t="shared" ca="1" si="5"/>
        <v>0.59411202207207914</v>
      </c>
      <c r="I43" s="16">
        <f t="shared" ca="1" si="5"/>
        <v>0.16398865043658195</v>
      </c>
      <c r="N43" s="25">
        <f>4+8*($M$1-1)</f>
        <v>60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125328</v>
      </c>
      <c r="C44" s="16">
        <f ca="1">IF(ISBLANK(INDIRECT(CONCATENATE("'All DATA'!",Q$1,$N44))),"*",INDIRECT(CONCATENATE("'All DATA'!",Q$1,$N44)))</f>
        <v>0.75842589046342401</v>
      </c>
      <c r="D44" s="16">
        <f t="shared" ca="1" si="5"/>
        <v>0.62763309076981999</v>
      </c>
      <c r="E44" s="16">
        <f t="shared" ca="1" si="5"/>
        <v>0.13079279969360399</v>
      </c>
      <c r="F44" s="16">
        <f t="shared" ca="1" si="5"/>
        <v>0.22717987999489339</v>
      </c>
      <c r="G44" s="16">
        <f t="shared" ca="1" si="5"/>
        <v>0.53124601046853059</v>
      </c>
      <c r="H44" s="16">
        <f t="shared" ca="1" si="5"/>
        <v>0.59174326567087965</v>
      </c>
      <c r="I44" s="16">
        <f t="shared" ca="1" si="5"/>
        <v>0.16668262479254436</v>
      </c>
      <c r="N44" s="25">
        <f>5+8*($M$1-1)</f>
        <v>61</v>
      </c>
    </row>
    <row r="47" spans="1:14" x14ac:dyDescent="0.25">
      <c r="A47" s="30" t="str">
        <f>CONCATENATE("Figure ", RIGHT(A41,LEN(A41)-6))</f>
        <v>Figure 37b.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38a. College Enrollment Rates in the First Two Years after High School Graduation for Classes 2012 and 2013,  School Percentile Distribution</v>
      </c>
      <c r="N68" s="25">
        <f>3+5*($M$1-1)</f>
        <v>38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321</v>
      </c>
      <c r="C70" s="16">
        <f ca="1">IF(ISBLANK(INDIRECT(CONCATENATE("'ALL DATA'!",Y$1,$N70))),"*",INDIRECT(CONCATENATE("'ALL DATA'!",Y$1,$N70)))</f>
        <v>0.72614107883817425</v>
      </c>
      <c r="D70" s="16">
        <f t="shared" ref="D70:E71" ca="1" si="6">IF(ISBLANK(INDIRECT(CONCATENATE("'ALL DATA'!",Z$1,$N70))),"*",INDIRECT(CONCATENATE("'ALL DATA'!",Z$1,$N70)))</f>
        <v>0.8105939004815409</v>
      </c>
      <c r="E70" s="16">
        <f t="shared" ca="1" si="6"/>
        <v>0.87673130193905813</v>
      </c>
      <c r="N70" s="25">
        <f>6+8*($M$1-1)</f>
        <v>62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336</v>
      </c>
      <c r="C71" s="16">
        <f ca="1">IF(ISBLANK(INDIRECT(CONCATENATE("'ALL DATA'!",Y$1,$N71))),"*",INDIRECT(CONCATENATE("'ALL DATA'!",Y$1,$N71)))</f>
        <v>0.71363570556968825</v>
      </c>
      <c r="D71" s="16">
        <f t="shared" ca="1" si="6"/>
        <v>0.79118217054263562</v>
      </c>
      <c r="E71" s="16">
        <f t="shared" ca="1" si="6"/>
        <v>0.86743635565588162</v>
      </c>
      <c r="N71" s="25">
        <f>7+8*($M$1-1)</f>
        <v>63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38b. College Enrollment Rates in the First Two Years after High School Graduation for Class 2012 and 2013,  Student-Weighted Totals</v>
      </c>
      <c r="N74" s="25">
        <f>3+5*($M$1-1)</f>
        <v>38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123653</v>
      </c>
      <c r="C76" s="16">
        <f ca="1">IF(ISBLANK(INDIRECT(CONCATENATE("'All DATA'!",Q$1,$N76))),"*",INDIRECT(CONCATENATE("'All DATA'!",Q$1,$N76)))</f>
        <v>0.80503505778266604</v>
      </c>
      <c r="D76" s="16">
        <f t="shared" ref="D76:I77" ca="1" si="8">IF(ISBLANK(INDIRECT(CONCATENATE("'All DATA'!",R$1,$N76))),"*",INDIRECT(CONCATENATE("'All DATA'!",R$1,$N76)))</f>
        <v>0.66207047139980424</v>
      </c>
      <c r="E76" s="16">
        <f t="shared" ca="1" si="8"/>
        <v>0.14296458638286172</v>
      </c>
      <c r="F76" s="16">
        <f t="shared" ca="1" si="8"/>
        <v>0.28011451400289522</v>
      </c>
      <c r="G76" s="16">
        <f t="shared" ca="1" si="8"/>
        <v>0.52492054377977082</v>
      </c>
      <c r="H76" s="16">
        <f t="shared" ca="1" si="8"/>
        <v>0.64083362312277103</v>
      </c>
      <c r="I76" s="16">
        <f t="shared" ca="1" si="8"/>
        <v>0.16420143465989503</v>
      </c>
      <c r="K76" s="5"/>
      <c r="L76" s="5"/>
      <c r="N76" s="25">
        <f>6+8*($M$1-1)</f>
        <v>62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127582</v>
      </c>
      <c r="C77" s="16">
        <f ca="1">IF(ISBLANK(INDIRECT(CONCATENATE("'All DATA'!",Q$1,$N77))),"*",INDIRECT(CONCATENATE("'All DATA'!",Q$1,$N77)))</f>
        <v>0.79610760138577541</v>
      </c>
      <c r="D77" s="16">
        <f t="shared" ca="1" si="8"/>
        <v>0.65861955448260723</v>
      </c>
      <c r="E77" s="16">
        <f t="shared" ca="1" si="8"/>
        <v>0.13748804690316815</v>
      </c>
      <c r="F77" s="16">
        <f t="shared" ca="1" si="8"/>
        <v>0.25985640607609223</v>
      </c>
      <c r="G77" s="16">
        <f t="shared" ca="1" si="8"/>
        <v>0.53625119530968324</v>
      </c>
      <c r="H77" s="16">
        <f t="shared" ca="1" si="8"/>
        <v>0.6243749118214168</v>
      </c>
      <c r="I77" s="16">
        <f t="shared" ca="1" si="8"/>
        <v>0.17173268956435861</v>
      </c>
      <c r="K77" s="5"/>
      <c r="L77" s="5"/>
      <c r="N77" s="25">
        <f>7+8*($M$1-1)</f>
        <v>63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30"/>
      <c r="L78" s="30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30" t="str">
        <f>CONCATENATE("Figure ", RIGHT(A74,LEN(A74)-6))</f>
        <v>Figure 38b. College Enrollment Rates in the First Two Years after High School Graduation for Class 2012 and 2013,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39a. Persistence Rates from First to Second Year of College for Class of 2013, School Percentile Distribution</v>
      </c>
      <c r="N101" s="25">
        <f>4+5*($M$1-1)</f>
        <v>39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336</v>
      </c>
      <c r="C103" s="16">
        <f ca="1">IF(ISBLANK(INDIRECT(CONCATENATE("'ALL DATA'!",Y$1,$N103))),"*",INDIRECT(CONCATENATE("'ALL DATA'!",Y$1,$N103)))</f>
        <v>0.83333333333333337</v>
      </c>
      <c r="D103" s="16">
        <f t="shared" ref="D103:E103" ca="1" si="9">IF(ISBLANK(INDIRECT(CONCATENATE("'ALL DATA'!",Z$1,$N103))),"*",INDIRECT(CONCATENATE("'ALL DATA'!",Z$1,$N103)))</f>
        <v>0.88484848484848488</v>
      </c>
      <c r="E103" s="16">
        <f t="shared" ca="1" si="9"/>
        <v>0.92488262910798125</v>
      </c>
      <c r="N103" s="25">
        <f>8+8*($M$1-1)</f>
        <v>64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39b. Persistence Rates from First to Second Year of College for Class of 2013, Student-Weighted Totals</v>
      </c>
      <c r="N106" s="25">
        <f>4+5*($M$1-1)</f>
        <v>39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96720</v>
      </c>
      <c r="C108" s="16">
        <f ca="1">IF(ISBLANK(INDIRECT(CONCATENATE("'All DATA'!",Q$1,$N108))),"*",INDIRECT(CONCATENATE("'All DATA'!",Q$1,$N108)))</f>
        <v>0.8904673283705542</v>
      </c>
      <c r="D108" s="16">
        <f t="shared" ref="D108:I108" ca="1" si="11">IF(ISBLANK(INDIRECT(CONCATENATE("'All DATA'!",R$1,$N108))),"*",INDIRECT(CONCATENATE("'All DATA'!",R$1,$N108)))</f>
        <v>0.8818611414031261</v>
      </c>
      <c r="E108" s="16">
        <f t="shared" ca="1" si="11"/>
        <v>0.93099580898412138</v>
      </c>
      <c r="F108" s="16">
        <f t="shared" ca="1" si="11"/>
        <v>0.77921516461589624</v>
      </c>
      <c r="G108" s="16">
        <f t="shared" ca="1" si="11"/>
        <v>0.94066016504126027</v>
      </c>
      <c r="H108" s="16">
        <f t="shared" ca="1" si="11"/>
        <v>0.87969339560410564</v>
      </c>
      <c r="I108" s="16">
        <f t="shared" ca="1" si="11"/>
        <v>0.9295000477965778</v>
      </c>
      <c r="K108" s="5"/>
      <c r="L108" s="5"/>
      <c r="N108" s="25">
        <f>8+8*($M$1-1)</f>
        <v>64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0"/>
      <c r="L109" s="30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30" t="str">
        <f>CONCATENATE("Figure ", RIGHT(A106,LEN(A106)-6))</f>
        <v>Figure 39b. Persistence Rates from First to Second Year of College for Class of 2013,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2009, School Percentile Distribution")</f>
        <v>Table 40a. Six-Year Completion Rates for Class of 2009, School Percentile Distribution</v>
      </c>
      <c r="N132" s="25">
        <f>5+5*($M$1-1)</f>
        <v>40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353</v>
      </c>
      <c r="C134" s="16">
        <f ca="1">IF(ISBLANK(INDIRECT(CONCATENATE("'ALL DATA'!",Y$1,$N134))),"*",INDIRECT(CONCATENATE("'ALL DATA'!",Y$1,$N134)))</f>
        <v>0.35686274509803922</v>
      </c>
      <c r="D134" s="16">
        <f t="shared" ref="D134:E134" ca="1" si="12">IF(ISBLANK(INDIRECT(CONCATENATE("'ALL DATA'!",Z$1,$N134))),"*",INDIRECT(CONCATENATE("'ALL DATA'!",Z$1,$N134)))</f>
        <v>0.45308310991957107</v>
      </c>
      <c r="E134" s="16">
        <f t="shared" ca="1" si="12"/>
        <v>0.55474452554744524</v>
      </c>
      <c r="N134" s="25">
        <f>9+8*($M$1-1)</f>
        <v>65</v>
      </c>
    </row>
    <row r="137" spans="1:29" ht="15.75" thickBot="1" x14ac:dyDescent="0.3">
      <c r="A137" s="11" t="str">
        <f>CONCATENATE("Table ",N137,"b. Six-Year Completion Rates for Class of 2009, Student-Weighted Totals")</f>
        <v>Table 40b. Six-Year Completion Rates for Class of 2009, Student-Weighted Totals</v>
      </c>
      <c r="N137" s="25">
        <f>5+5*($M$1-1)</f>
        <v>40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129287</v>
      </c>
      <c r="C139" s="16">
        <f ca="1">IF(ISBLANK(INDIRECT(CONCATENATE("'All DATA'!",Q$1,$N139))),"*",INDIRECT(CONCATENATE("'All DATA'!",Q$1,$N139)))</f>
        <v>0.47180304284266789</v>
      </c>
      <c r="D139" s="16">
        <f t="shared" ref="D139:I139" ca="1" si="14">IF(ISBLANK(INDIRECT(CONCATENATE("'All DATA'!",R$1,$N139))),"*",INDIRECT(CONCATENATE("'All DATA'!",R$1,$N139)))</f>
        <v>0.36052348650676402</v>
      </c>
      <c r="E139" s="16">
        <f t="shared" ca="1" si="14"/>
        <v>0.11127955633590385</v>
      </c>
      <c r="F139" s="16">
        <f t="shared" ca="1" si="14"/>
        <v>7.9737328579052802E-2</v>
      </c>
      <c r="G139" s="16">
        <f t="shared" ca="1" si="14"/>
        <v>0.39206571426361508</v>
      </c>
      <c r="H139" s="16">
        <f t="shared" ca="1" si="14"/>
        <v>0.36121961218065235</v>
      </c>
      <c r="I139" s="16">
        <f t="shared" ca="1" si="14"/>
        <v>0.11058343066201552</v>
      </c>
      <c r="K139" s="5"/>
      <c r="L139" s="5"/>
      <c r="N139" s="25">
        <f>9+8*($M$1-1)</f>
        <v>65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0"/>
      <c r="L140" s="30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30" t="str">
        <f>CONCATENATE("Figure ", RIGHT(A137,LEN(A137)-6))</f>
        <v>Figure 40b. Six-Year Completion Rates for Class of 2009, Student-Weighted Totals</v>
      </c>
      <c r="Q142" s="25"/>
    </row>
    <row r="143" spans="1:29" x14ac:dyDescent="0.25">
      <c r="Q143" s="25"/>
    </row>
    <row r="163" spans="1:1" x14ac:dyDescent="0.25">
      <c r="A163" s="29"/>
    </row>
    <row r="164" spans="1:1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All DATA</vt:lpstr>
      <vt:lpstr>group (1)</vt:lpstr>
      <vt:lpstr>group (2)</vt:lpstr>
      <vt:lpstr>group (3)</vt:lpstr>
      <vt:lpstr>group (4)</vt:lpstr>
      <vt:lpstr>group (5)</vt:lpstr>
      <vt:lpstr>group (6)</vt:lpstr>
      <vt:lpstr>group (7)</vt:lpstr>
      <vt:lpstr>group (8)</vt:lpstr>
      <vt:lpstr>group (9)</vt:lpstr>
      <vt:lpstr>group (10)</vt:lpstr>
      <vt:lpstr>group (11)</vt:lpstr>
      <vt:lpstr>group (12)</vt:lpstr>
      <vt:lpstr>'group (1)'!Print_Area</vt:lpstr>
      <vt:lpstr>'group (10)'!Print_Area</vt:lpstr>
      <vt:lpstr>'group (11)'!Print_Area</vt:lpstr>
      <vt:lpstr>'group (12)'!Print_Area</vt:lpstr>
      <vt:lpstr>'group (2)'!Print_Area</vt:lpstr>
      <vt:lpstr>'group (3)'!Print_Area</vt:lpstr>
      <vt:lpstr>'group (4)'!Print_Area</vt:lpstr>
      <vt:lpstr>'group (5)'!Print_Area</vt:lpstr>
      <vt:lpstr>'group (6)'!Print_Area</vt:lpstr>
      <vt:lpstr>'group (7)'!Print_Area</vt:lpstr>
      <vt:lpstr>'group (8)'!Print_Area</vt:lpstr>
      <vt:lpstr>'group (9)'!Print_Area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2016-05-17T13:38:10Z</dcterms:modified>
</cp:coreProperties>
</file>