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125"/>
  <workbookPr codeName="ThisWorkbook" autoCompressPictures="0"/>
  <bookViews>
    <workbookView xWindow="3680" yWindow="800" windowWidth="21640" windowHeight="11640" tabRatio="904" firstSheet="1" activeTab="1"/>
  </bookViews>
  <sheets>
    <sheet name="All DATA" sheetId="110" state="hidden" r:id="rId1"/>
    <sheet name="group (1)" sheetId="1" r:id="rId2"/>
    <sheet name="group (2)" sheetId="262" r:id="rId3"/>
    <sheet name="group (3)" sheetId="263" r:id="rId4"/>
    <sheet name="group (4)" sheetId="264" r:id="rId5"/>
    <sheet name="group (5)" sheetId="265" r:id="rId6"/>
    <sheet name="group (6)" sheetId="266" r:id="rId7"/>
    <sheet name="group (7)" sheetId="267" r:id="rId8"/>
  </sheets>
  <definedNames>
    <definedName name="_xlnm._FilterDatabase" localSheetId="0" hidden="1">'All DATA'!$A$1:$P$107</definedName>
    <definedName name="_xlnm.Print_Area" localSheetId="1">'group (1)'!$A:$K</definedName>
    <definedName name="_xlnm.Print_Area" localSheetId="2">'group (2)'!$A:$K</definedName>
    <definedName name="_xlnm.Print_Area" localSheetId="3">'group (3)'!$A:$K</definedName>
    <definedName name="_xlnm.Print_Area" localSheetId="4">'group (4)'!$A:$K</definedName>
    <definedName name="_xlnm.Print_Area" localSheetId="5">'group (5)'!$A:$K</definedName>
    <definedName name="_xlnm.Print_Area" localSheetId="6">'group (6)'!$A:$K</definedName>
    <definedName name="_xlnm.Print_Area" localSheetId="7">'group (7)'!$A:$K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39" i="267" l="1"/>
  <c r="N137" i="267"/>
  <c r="A137" i="267"/>
  <c r="A142" i="267"/>
  <c r="N134" i="267"/>
  <c r="N132" i="267"/>
  <c r="A132" i="267"/>
  <c r="N108" i="267"/>
  <c r="N106" i="267"/>
  <c r="A106" i="267"/>
  <c r="A111" i="267"/>
  <c r="N103" i="267"/>
  <c r="N101" i="267"/>
  <c r="A101" i="267"/>
  <c r="N77" i="267"/>
  <c r="N76" i="267"/>
  <c r="N74" i="267"/>
  <c r="A74" i="267"/>
  <c r="A80" i="267"/>
  <c r="N71" i="267"/>
  <c r="N70" i="267"/>
  <c r="N68" i="267"/>
  <c r="A68" i="267"/>
  <c r="N44" i="267"/>
  <c r="N43" i="267"/>
  <c r="N41" i="267"/>
  <c r="A41" i="267"/>
  <c r="A47" i="267"/>
  <c r="N38" i="267"/>
  <c r="N37" i="267"/>
  <c r="N35" i="267"/>
  <c r="A35" i="267"/>
  <c r="N11" i="267"/>
  <c r="N10" i="267"/>
  <c r="N8" i="267"/>
  <c r="A8" i="267"/>
  <c r="A14" i="267"/>
  <c r="N5" i="267"/>
  <c r="N4" i="267"/>
  <c r="N2" i="267"/>
  <c r="A2" i="267"/>
  <c r="N1" i="267"/>
  <c r="N139" i="266"/>
  <c r="N137" i="266"/>
  <c r="A137" i="266"/>
  <c r="A142" i="266"/>
  <c r="N134" i="266"/>
  <c r="N132" i="266"/>
  <c r="A132" i="266"/>
  <c r="N108" i="266"/>
  <c r="N106" i="266"/>
  <c r="A106" i="266"/>
  <c r="A111" i="266"/>
  <c r="N103" i="266"/>
  <c r="N101" i="266"/>
  <c r="A101" i="266"/>
  <c r="N77" i="266"/>
  <c r="N76" i="266"/>
  <c r="N74" i="266"/>
  <c r="A74" i="266"/>
  <c r="A80" i="266"/>
  <c r="N71" i="266"/>
  <c r="N70" i="266"/>
  <c r="N68" i="266"/>
  <c r="A68" i="266"/>
  <c r="N44" i="266"/>
  <c r="N43" i="266"/>
  <c r="N41" i="266"/>
  <c r="A41" i="266"/>
  <c r="A47" i="266"/>
  <c r="N38" i="266"/>
  <c r="N37" i="266"/>
  <c r="N35" i="266"/>
  <c r="A35" i="266"/>
  <c r="N11" i="266"/>
  <c r="N10" i="266"/>
  <c r="N8" i="266"/>
  <c r="A8" i="266"/>
  <c r="A14" i="266"/>
  <c r="N5" i="266"/>
  <c r="N4" i="266"/>
  <c r="N2" i="266"/>
  <c r="A2" i="266"/>
  <c r="N1" i="266"/>
  <c r="N139" i="265"/>
  <c r="N137" i="265"/>
  <c r="A137" i="265"/>
  <c r="A142" i="265"/>
  <c r="N134" i="265"/>
  <c r="N132" i="265"/>
  <c r="A132" i="265"/>
  <c r="N108" i="265"/>
  <c r="N106" i="265"/>
  <c r="A106" i="265"/>
  <c r="A111" i="265"/>
  <c r="N103" i="265"/>
  <c r="N101" i="265"/>
  <c r="A101" i="265"/>
  <c r="N77" i="265"/>
  <c r="N76" i="265"/>
  <c r="N74" i="265"/>
  <c r="A74" i="265"/>
  <c r="A80" i="265"/>
  <c r="N71" i="265"/>
  <c r="N70" i="265"/>
  <c r="N68" i="265"/>
  <c r="A68" i="265"/>
  <c r="N44" i="265"/>
  <c r="N43" i="265"/>
  <c r="N41" i="265"/>
  <c r="A41" i="265"/>
  <c r="A47" i="265"/>
  <c r="N38" i="265"/>
  <c r="N37" i="265"/>
  <c r="N35" i="265"/>
  <c r="A35" i="265"/>
  <c r="N11" i="265"/>
  <c r="N10" i="265"/>
  <c r="N8" i="265"/>
  <c r="A8" i="265"/>
  <c r="A14" i="265"/>
  <c r="N5" i="265"/>
  <c r="N4" i="265"/>
  <c r="N2" i="265"/>
  <c r="A2" i="265"/>
  <c r="N1" i="265"/>
  <c r="N139" i="264"/>
  <c r="N137" i="264"/>
  <c r="A137" i="264"/>
  <c r="A142" i="264"/>
  <c r="N134" i="264"/>
  <c r="N132" i="264"/>
  <c r="A132" i="264"/>
  <c r="N108" i="264"/>
  <c r="N106" i="264"/>
  <c r="A106" i="264"/>
  <c r="A111" i="264"/>
  <c r="N103" i="264"/>
  <c r="N101" i="264"/>
  <c r="A101" i="264"/>
  <c r="N77" i="264"/>
  <c r="N76" i="264"/>
  <c r="N74" i="264"/>
  <c r="A74" i="264"/>
  <c r="A80" i="264"/>
  <c r="N71" i="264"/>
  <c r="N70" i="264"/>
  <c r="N68" i="264"/>
  <c r="A68" i="264"/>
  <c r="N44" i="264"/>
  <c r="N43" i="264"/>
  <c r="N41" i="264"/>
  <c r="A41" i="264"/>
  <c r="A47" i="264"/>
  <c r="N38" i="264"/>
  <c r="N37" i="264"/>
  <c r="N35" i="264"/>
  <c r="A35" i="264"/>
  <c r="N11" i="264"/>
  <c r="N10" i="264"/>
  <c r="N8" i="264"/>
  <c r="A8" i="264"/>
  <c r="A14" i="264"/>
  <c r="N5" i="264"/>
  <c r="N4" i="264"/>
  <c r="N2" i="264"/>
  <c r="A2" i="264"/>
  <c r="N1" i="264"/>
  <c r="N139" i="263"/>
  <c r="N137" i="263"/>
  <c r="A137" i="263"/>
  <c r="A142" i="263"/>
  <c r="N134" i="263"/>
  <c r="N132" i="263"/>
  <c r="A132" i="263"/>
  <c r="N108" i="263"/>
  <c r="N106" i="263"/>
  <c r="A106" i="263"/>
  <c r="A111" i="263"/>
  <c r="N103" i="263"/>
  <c r="N101" i="263"/>
  <c r="A101" i="263"/>
  <c r="N77" i="263"/>
  <c r="N76" i="263"/>
  <c r="N74" i="263"/>
  <c r="A74" i="263"/>
  <c r="A80" i="263"/>
  <c r="N71" i="263"/>
  <c r="N70" i="263"/>
  <c r="N68" i="263"/>
  <c r="A68" i="263"/>
  <c r="N44" i="263"/>
  <c r="N43" i="263"/>
  <c r="N41" i="263"/>
  <c r="A41" i="263"/>
  <c r="A47" i="263"/>
  <c r="N38" i="263"/>
  <c r="N37" i="263"/>
  <c r="N35" i="263"/>
  <c r="A35" i="263"/>
  <c r="N11" i="263"/>
  <c r="N10" i="263"/>
  <c r="N8" i="263"/>
  <c r="A8" i="263"/>
  <c r="A14" i="263"/>
  <c r="N5" i="263"/>
  <c r="N4" i="263"/>
  <c r="N2" i="263"/>
  <c r="A2" i="263"/>
  <c r="N1" i="263"/>
  <c r="N139" i="262"/>
  <c r="N137" i="262"/>
  <c r="A137" i="262"/>
  <c r="A142" i="262"/>
  <c r="N134" i="262"/>
  <c r="N132" i="262"/>
  <c r="A132" i="262"/>
  <c r="N108" i="262"/>
  <c r="N106" i="262"/>
  <c r="A106" i="262"/>
  <c r="A111" i="262"/>
  <c r="N103" i="262"/>
  <c r="N101" i="262"/>
  <c r="A101" i="262"/>
  <c r="N77" i="262"/>
  <c r="N76" i="262"/>
  <c r="N74" i="262"/>
  <c r="A74" i="262"/>
  <c r="A80" i="262"/>
  <c r="N71" i="262"/>
  <c r="N70" i="262"/>
  <c r="N68" i="262"/>
  <c r="A68" i="262"/>
  <c r="N44" i="262"/>
  <c r="N43" i="262"/>
  <c r="N41" i="262"/>
  <c r="A41" i="262"/>
  <c r="A47" i="262"/>
  <c r="N38" i="262"/>
  <c r="N37" i="262"/>
  <c r="N35" i="262"/>
  <c r="A35" i="262"/>
  <c r="N11" i="262"/>
  <c r="N10" i="262"/>
  <c r="N8" i="262"/>
  <c r="A8" i="262"/>
  <c r="A14" i="262"/>
  <c r="N5" i="262"/>
  <c r="N4" i="262"/>
  <c r="N2" i="262"/>
  <c r="A2" i="262"/>
  <c r="N1" i="262"/>
  <c r="N137" i="1"/>
  <c r="A137" i="1"/>
  <c r="N132" i="1"/>
  <c r="A132" i="1"/>
  <c r="N74" i="1"/>
  <c r="A74" i="1"/>
  <c r="N68" i="1"/>
  <c r="A68" i="1"/>
  <c r="N106" i="1"/>
  <c r="A106" i="1"/>
  <c r="N101" i="1"/>
  <c r="A101" i="1"/>
  <c r="N41" i="1"/>
  <c r="A41" i="1"/>
  <c r="N35" i="1"/>
  <c r="A35" i="1"/>
  <c r="N8" i="1"/>
  <c r="A8" i="1"/>
  <c r="N2" i="1"/>
  <c r="A2" i="1"/>
  <c r="N139" i="1"/>
  <c r="N134" i="1"/>
  <c r="N108" i="1"/>
  <c r="N103" i="1"/>
  <c r="N77" i="1"/>
  <c r="N76" i="1"/>
  <c r="N44" i="1"/>
  <c r="N43" i="1"/>
  <c r="N37" i="1"/>
  <c r="N11" i="1"/>
  <c r="N10" i="1"/>
  <c r="N1" i="1"/>
  <c r="B71" i="266"/>
  <c r="F76" i="267"/>
  <c r="A139" i="266"/>
  <c r="F108" i="267"/>
  <c r="D71" i="266"/>
  <c r="D38" i="267"/>
  <c r="D76" i="265"/>
  <c r="I108" i="265"/>
  <c r="E38" i="267"/>
  <c r="D43" i="265"/>
  <c r="A5" i="265"/>
  <c r="D38" i="266"/>
  <c r="A38" i="265"/>
  <c r="E38" i="265"/>
  <c r="E77" i="264"/>
  <c r="F139" i="263"/>
  <c r="A103" i="263"/>
  <c r="H10" i="264"/>
  <c r="E134" i="264"/>
  <c r="B77" i="263"/>
  <c r="I44" i="263"/>
  <c r="A108" i="263"/>
  <c r="D11" i="263"/>
  <c r="H108" i="264"/>
  <c r="E44" i="262"/>
  <c r="E76" i="262"/>
  <c r="H139" i="262"/>
  <c r="C37" i="262"/>
  <c r="B77" i="262"/>
  <c r="F11" i="266"/>
  <c r="B76" i="267"/>
  <c r="E134" i="266"/>
  <c r="G43" i="267"/>
  <c r="A139" i="267"/>
  <c r="B10" i="266"/>
  <c r="A10" i="266"/>
  <c r="B44" i="266"/>
  <c r="H43" i="266"/>
  <c r="B134" i="265"/>
  <c r="D43" i="266"/>
  <c r="A1" i="267"/>
  <c r="F139" i="265"/>
  <c r="C4" i="264"/>
  <c r="F139" i="264"/>
  <c r="B43" i="263"/>
  <c r="E103" i="263"/>
  <c r="F11" i="263"/>
  <c r="G77" i="263"/>
  <c r="A38" i="263"/>
  <c r="B11" i="262"/>
  <c r="I11" i="262"/>
  <c r="D38" i="262"/>
  <c r="B76" i="266"/>
  <c r="E139" i="266"/>
  <c r="B43" i="267"/>
  <c r="G139" i="267"/>
  <c r="B71" i="265"/>
  <c r="I10" i="265"/>
  <c r="E108" i="265"/>
  <c r="D139" i="267"/>
  <c r="A4" i="266"/>
  <c r="B139" i="265"/>
  <c r="A77" i="264"/>
  <c r="B11" i="266"/>
  <c r="B38" i="267"/>
  <c r="B70" i="265"/>
  <c r="C70" i="265"/>
  <c r="A1" i="266"/>
  <c r="G76" i="264"/>
  <c r="G44" i="263"/>
  <c r="A134" i="264"/>
  <c r="G108" i="263"/>
  <c r="E134" i="263"/>
  <c r="F44" i="262"/>
  <c r="E71" i="262"/>
  <c r="E43" i="262"/>
  <c r="B4" i="266"/>
  <c r="H139" i="266"/>
  <c r="E44" i="265"/>
  <c r="A70" i="265"/>
  <c r="C108" i="265"/>
  <c r="C76" i="264"/>
  <c r="B139" i="264"/>
  <c r="F108" i="264"/>
  <c r="F76" i="263"/>
  <c r="D70" i="263"/>
  <c r="B44" i="262"/>
  <c r="A71" i="262"/>
  <c r="H11" i="262"/>
  <c r="F139" i="267"/>
  <c r="B77" i="266"/>
  <c r="B5" i="265"/>
  <c r="B10" i="265"/>
  <c r="B44" i="265"/>
  <c r="F44" i="264"/>
  <c r="B134" i="264"/>
  <c r="B108" i="264"/>
  <c r="A44" i="263"/>
  <c r="I11" i="263"/>
  <c r="F139" i="262"/>
  <c r="F43" i="262"/>
  <c r="H76" i="262"/>
  <c r="B139" i="267"/>
  <c r="H76" i="266"/>
  <c r="A103" i="267"/>
  <c r="F10" i="267"/>
  <c r="H43" i="265"/>
  <c r="B37" i="264"/>
  <c r="D77" i="264"/>
  <c r="A71" i="264"/>
  <c r="C43" i="263"/>
  <c r="A1" i="263"/>
  <c r="B134" i="262"/>
  <c r="B43" i="262"/>
  <c r="D71" i="262"/>
  <c r="F108" i="265"/>
  <c r="E44" i="267"/>
  <c r="F10" i="266"/>
  <c r="D108" i="266"/>
  <c r="E43" i="265"/>
  <c r="E70" i="266"/>
  <c r="H76" i="267"/>
  <c r="I77" i="265"/>
  <c r="I43" i="263"/>
  <c r="F10" i="264"/>
  <c r="H11" i="264"/>
  <c r="H44" i="262"/>
  <c r="F44" i="267"/>
  <c r="B43" i="265"/>
  <c r="C38" i="267"/>
  <c r="I76" i="266"/>
  <c r="D37" i="267"/>
  <c r="H108" i="265"/>
  <c r="E11" i="266"/>
  <c r="H108" i="267"/>
  <c r="H139" i="267"/>
  <c r="G10" i="266"/>
  <c r="H10" i="266"/>
  <c r="G139" i="266"/>
  <c r="D134" i="265"/>
  <c r="B43" i="266"/>
  <c r="E4" i="265"/>
  <c r="B44" i="264"/>
  <c r="B11" i="263"/>
  <c r="H77" i="264"/>
  <c r="D44" i="263"/>
  <c r="B43" i="264"/>
  <c r="B44" i="263"/>
  <c r="A76" i="264"/>
  <c r="H43" i="264"/>
  <c r="D38" i="263"/>
  <c r="B37" i="262"/>
  <c r="E139" i="262"/>
  <c r="B38" i="262"/>
  <c r="F77" i="262"/>
  <c r="C4" i="262"/>
  <c r="B44" i="267"/>
  <c r="B38" i="265"/>
  <c r="E37" i="267"/>
  <c r="B103" i="265"/>
  <c r="B103" i="266"/>
  <c r="D139" i="266"/>
  <c r="E43" i="267"/>
  <c r="D38" i="265"/>
  <c r="E108" i="267"/>
  <c r="I43" i="265"/>
  <c r="D71" i="267"/>
  <c r="D71" i="265"/>
  <c r="A44" i="265"/>
  <c r="E70" i="264"/>
  <c r="E71" i="264"/>
  <c r="B11" i="264"/>
  <c r="E76" i="264"/>
  <c r="E10" i="264"/>
  <c r="I108" i="263"/>
  <c r="D103" i="263"/>
  <c r="B139" i="262"/>
  <c r="I76" i="262"/>
  <c r="A108" i="262"/>
  <c r="I77" i="262"/>
  <c r="C103" i="267"/>
  <c r="E71" i="266"/>
  <c r="B70" i="266"/>
  <c r="D70" i="266"/>
  <c r="I43" i="267"/>
  <c r="D11" i="267"/>
  <c r="C71" i="266"/>
  <c r="I77" i="266"/>
  <c r="F10" i="265"/>
  <c r="A1" i="265"/>
  <c r="C11" i="264"/>
  <c r="A134" i="266"/>
  <c r="I108" i="267"/>
  <c r="E5" i="265"/>
  <c r="A108" i="267"/>
  <c r="A77" i="265"/>
  <c r="G43" i="263"/>
  <c r="D5" i="264"/>
  <c r="E108" i="263"/>
  <c r="F43" i="264"/>
  <c r="E43" i="263"/>
  <c r="A37" i="262"/>
  <c r="D139" i="262"/>
  <c r="A38" i="262"/>
  <c r="F108" i="266"/>
  <c r="G44" i="267"/>
  <c r="D134" i="267"/>
  <c r="E103" i="267"/>
  <c r="C71" i="265"/>
  <c r="A37" i="263"/>
  <c r="B4" i="264"/>
  <c r="F77" i="264"/>
  <c r="A11" i="264"/>
  <c r="C37" i="263"/>
  <c r="B4" i="262"/>
  <c r="D134" i="262"/>
  <c r="D4" i="262"/>
  <c r="C77" i="266"/>
  <c r="H11" i="267"/>
  <c r="C71" i="267"/>
  <c r="A38" i="267"/>
  <c r="A10" i="265"/>
  <c r="C77" i="264"/>
  <c r="B103" i="263"/>
  <c r="B77" i="264"/>
  <c r="A1" i="264"/>
  <c r="E4" i="263"/>
  <c r="I139" i="262"/>
  <c r="I108" i="262"/>
  <c r="B70" i="262"/>
  <c r="E76" i="266"/>
  <c r="C4" i="267"/>
  <c r="C44" i="267"/>
  <c r="G108" i="266"/>
  <c r="C4" i="265"/>
  <c r="I11" i="264"/>
  <c r="H44" i="263"/>
  <c r="B70" i="264"/>
  <c r="F77" i="263"/>
  <c r="I44" i="264"/>
  <c r="A139" i="262"/>
  <c r="E103" i="262"/>
  <c r="I43" i="262"/>
  <c r="H76" i="264"/>
  <c r="A76" i="262"/>
  <c r="B108" i="266"/>
  <c r="G43" i="265"/>
  <c r="C139" i="266"/>
  <c r="G11" i="267"/>
  <c r="B76" i="263"/>
  <c r="B103" i="264"/>
  <c r="C44" i="263"/>
  <c r="F11" i="262"/>
  <c r="C44" i="262"/>
  <c r="B139" i="266"/>
  <c r="B134" i="267"/>
  <c r="B11" i="267"/>
  <c r="A71" i="266"/>
  <c r="F77" i="266"/>
  <c r="C134" i="267"/>
  <c r="E4" i="266"/>
  <c r="B5" i="267"/>
  <c r="G76" i="267"/>
  <c r="A103" i="265"/>
  <c r="F44" i="265"/>
  <c r="G76" i="266"/>
  <c r="G44" i="265"/>
  <c r="A108" i="265"/>
  <c r="H10" i="265"/>
  <c r="I10" i="264"/>
  <c r="C10" i="264"/>
  <c r="B71" i="264"/>
  <c r="D37" i="263"/>
  <c r="A4" i="264"/>
  <c r="B139" i="263"/>
  <c r="D37" i="264"/>
  <c r="H43" i="263"/>
  <c r="A43" i="263"/>
  <c r="F76" i="262"/>
  <c r="F108" i="262"/>
  <c r="A11" i="262"/>
  <c r="C71" i="262"/>
  <c r="H43" i="262"/>
  <c r="B134" i="266"/>
  <c r="G108" i="267"/>
  <c r="B4" i="267"/>
  <c r="C108" i="267"/>
  <c r="A76" i="266"/>
  <c r="D76" i="266"/>
  <c r="A77" i="266"/>
  <c r="D76" i="267"/>
  <c r="A43" i="267"/>
  <c r="D103" i="266"/>
  <c r="C103" i="266"/>
  <c r="C43" i="265"/>
  <c r="D5" i="265"/>
  <c r="G11" i="264"/>
  <c r="D134" i="263"/>
  <c r="B108" i="263"/>
  <c r="G10" i="264"/>
  <c r="B71" i="263"/>
  <c r="G139" i="264"/>
  <c r="H11" i="263"/>
  <c r="I44" i="262"/>
  <c r="D44" i="262"/>
  <c r="H108" i="262"/>
  <c r="D103" i="262"/>
  <c r="C43" i="267"/>
  <c r="B108" i="267"/>
  <c r="B5" i="266"/>
  <c r="E5" i="266"/>
  <c r="E103" i="265"/>
  <c r="D37" i="266"/>
  <c r="F76" i="265"/>
  <c r="B37" i="266"/>
  <c r="H108" i="266"/>
  <c r="C37" i="265"/>
  <c r="B134" i="263"/>
  <c r="C70" i="266"/>
  <c r="G43" i="266"/>
  <c r="D4" i="267"/>
  <c r="A70" i="266"/>
  <c r="H76" i="265"/>
  <c r="E4" i="264"/>
  <c r="F43" i="263"/>
  <c r="B5" i="264"/>
  <c r="D76" i="263"/>
  <c r="E71" i="263"/>
  <c r="A134" i="262"/>
  <c r="A103" i="262"/>
  <c r="G11" i="262"/>
  <c r="F43" i="266"/>
  <c r="I10" i="266"/>
  <c r="H77" i="266"/>
  <c r="F44" i="266"/>
  <c r="I44" i="265"/>
  <c r="H139" i="263"/>
  <c r="B38" i="263"/>
  <c r="F44" i="263"/>
  <c r="B70" i="263"/>
  <c r="D38" i="264"/>
  <c r="B108" i="262"/>
  <c r="G139" i="262"/>
  <c r="B37" i="267"/>
  <c r="B103" i="267"/>
  <c r="G108" i="265"/>
  <c r="C11" i="266"/>
  <c r="I11" i="266"/>
  <c r="C139" i="264"/>
  <c r="H76" i="263"/>
  <c r="I139" i="264"/>
  <c r="B37" i="263"/>
  <c r="D103" i="264"/>
  <c r="D4" i="264"/>
  <c r="B103" i="262"/>
  <c r="G76" i="262"/>
  <c r="F139" i="266"/>
  <c r="H44" i="267"/>
  <c r="C103" i="265"/>
  <c r="C5" i="266"/>
  <c r="A11" i="266"/>
  <c r="C134" i="264"/>
  <c r="D71" i="263"/>
  <c r="E139" i="264"/>
  <c r="A5" i="264"/>
  <c r="I139" i="263"/>
  <c r="G44" i="262"/>
  <c r="D44" i="267"/>
  <c r="E10" i="266"/>
  <c r="C71" i="264"/>
  <c r="F108" i="263"/>
  <c r="E37" i="263"/>
  <c r="H108" i="263"/>
  <c r="E108" i="262"/>
  <c r="F10" i="262"/>
  <c r="I139" i="266"/>
  <c r="D37" i="265"/>
  <c r="C10" i="266"/>
  <c r="A139" i="264"/>
  <c r="D4" i="263"/>
  <c r="F43" i="265"/>
  <c r="B4" i="265"/>
  <c r="E70" i="265"/>
  <c r="H11" i="266"/>
  <c r="A10" i="264"/>
  <c r="D134" i="264"/>
  <c r="I44" i="267"/>
  <c r="F77" i="267"/>
  <c r="G77" i="264"/>
  <c r="D11" i="262"/>
  <c r="A43" i="265"/>
  <c r="C5" i="264"/>
  <c r="E4" i="262"/>
  <c r="D70" i="265"/>
  <c r="D10" i="264"/>
  <c r="E37" i="262"/>
  <c r="B108" i="265"/>
  <c r="C4" i="266"/>
  <c r="B10" i="264"/>
  <c r="G77" i="266"/>
  <c r="D11" i="265"/>
  <c r="B76" i="264"/>
  <c r="D11" i="266"/>
  <c r="D71" i="264"/>
  <c r="C76" i="266"/>
  <c r="C134" i="262"/>
  <c r="A4" i="262"/>
  <c r="D103" i="265"/>
  <c r="E44" i="263"/>
  <c r="A1" i="262"/>
  <c r="B38" i="266"/>
  <c r="E77" i="266"/>
  <c r="D4" i="266"/>
  <c r="F11" i="267"/>
  <c r="D76" i="262"/>
  <c r="D139" i="263"/>
  <c r="C38" i="265"/>
  <c r="H44" i="264"/>
  <c r="D70" i="264"/>
  <c r="C108" i="263"/>
  <c r="G11" i="266"/>
  <c r="F76" i="266"/>
  <c r="E77" i="265"/>
  <c r="A5" i="266"/>
  <c r="F76" i="264"/>
  <c r="E38" i="263"/>
  <c r="A43" i="262"/>
  <c r="C37" i="267"/>
  <c r="H43" i="267"/>
  <c r="B71" i="267"/>
  <c r="D4" i="265"/>
  <c r="C38" i="263"/>
  <c r="E38" i="262"/>
  <c r="D5" i="266"/>
  <c r="E11" i="264"/>
  <c r="E11" i="262"/>
  <c r="F77" i="265"/>
  <c r="F11" i="264"/>
  <c r="A44" i="262"/>
  <c r="D108" i="265"/>
  <c r="C103" i="263"/>
  <c r="I76" i="263"/>
  <c r="F43" i="267"/>
  <c r="I77" i="264"/>
  <c r="E134" i="262"/>
  <c r="D103" i="267"/>
  <c r="C134" i="266"/>
  <c r="B76" i="262"/>
  <c r="E5" i="264"/>
  <c r="A37" i="267"/>
  <c r="I76" i="264"/>
  <c r="A37" i="265"/>
  <c r="A44" i="267"/>
  <c r="E10" i="265"/>
  <c r="D44" i="264"/>
  <c r="D134" i="266"/>
  <c r="A70" i="264"/>
  <c r="D37" i="262"/>
  <c r="B71" i="262"/>
  <c r="E37" i="264"/>
  <c r="C70" i="264"/>
  <c r="A134" i="265"/>
  <c r="D108" i="267"/>
  <c r="H10" i="267"/>
  <c r="E108" i="266"/>
  <c r="A11" i="265"/>
  <c r="D44" i="265"/>
  <c r="A43" i="266"/>
  <c r="A11" i="263"/>
  <c r="F10" i="263"/>
  <c r="I43" i="264"/>
  <c r="C70" i="263"/>
  <c r="B10" i="262"/>
  <c r="G77" i="262"/>
  <c r="E37" i="266"/>
  <c r="C37" i="266"/>
  <c r="G44" i="266"/>
  <c r="E134" i="265"/>
  <c r="I11" i="265"/>
  <c r="E37" i="265"/>
  <c r="E38" i="266"/>
  <c r="C76" i="265"/>
  <c r="D108" i="264"/>
  <c r="D11" i="264"/>
  <c r="D10" i="263"/>
  <c r="A5" i="263"/>
  <c r="A5" i="262"/>
  <c r="E70" i="262"/>
  <c r="D77" i="265"/>
  <c r="B5" i="263"/>
  <c r="A70" i="263"/>
  <c r="E108" i="264"/>
  <c r="G43" i="262"/>
  <c r="A71" i="265"/>
  <c r="C5" i="267"/>
  <c r="A44" i="266"/>
  <c r="E70" i="267"/>
  <c r="A134" i="263"/>
  <c r="C37" i="264"/>
  <c r="G10" i="262"/>
  <c r="A10" i="267"/>
  <c r="A108" i="266"/>
  <c r="D77" i="266"/>
  <c r="D10" i="265"/>
  <c r="E71" i="265"/>
  <c r="E11" i="267"/>
  <c r="C10" i="263"/>
  <c r="A37" i="264"/>
  <c r="E77" i="262"/>
  <c r="G10" i="267"/>
  <c r="A134" i="267"/>
  <c r="A76" i="267"/>
  <c r="E10" i="263"/>
  <c r="C11" i="263"/>
  <c r="C108" i="262"/>
  <c r="I139" i="265"/>
  <c r="H77" i="263"/>
  <c r="E44" i="264"/>
  <c r="A71" i="267"/>
  <c r="A76" i="265"/>
  <c r="E44" i="266"/>
  <c r="D43" i="264"/>
  <c r="E5" i="262"/>
  <c r="A77" i="267"/>
  <c r="C76" i="263"/>
  <c r="I77" i="267"/>
  <c r="C77" i="263"/>
  <c r="G76" i="265"/>
  <c r="B4" i="263"/>
  <c r="C77" i="265"/>
  <c r="C43" i="264"/>
  <c r="A70" i="267"/>
  <c r="C134" i="265"/>
  <c r="C108" i="264"/>
  <c r="E4" i="267"/>
  <c r="D139" i="264"/>
  <c r="C139" i="265"/>
  <c r="G10" i="265"/>
  <c r="G11" i="265"/>
  <c r="D10" i="266"/>
  <c r="I10" i="267"/>
  <c r="A103" i="266"/>
  <c r="G10" i="263"/>
  <c r="C103" i="264"/>
  <c r="D108" i="263"/>
  <c r="I10" i="263"/>
  <c r="G108" i="264"/>
  <c r="D108" i="262"/>
  <c r="H10" i="262"/>
  <c r="A11" i="267"/>
  <c r="C70" i="267"/>
  <c r="G77" i="265"/>
  <c r="I11" i="267"/>
  <c r="D5" i="267"/>
  <c r="E43" i="266"/>
  <c r="E76" i="267"/>
  <c r="E139" i="265"/>
  <c r="C139" i="263"/>
  <c r="H139" i="264"/>
  <c r="A77" i="263"/>
  <c r="A103" i="264"/>
  <c r="C77" i="262"/>
  <c r="C11" i="262"/>
  <c r="A37" i="266"/>
  <c r="E103" i="264"/>
  <c r="A43" i="264"/>
  <c r="D77" i="263"/>
  <c r="A77" i="262"/>
  <c r="H139" i="265"/>
  <c r="I44" i="266"/>
  <c r="E5" i="267"/>
  <c r="D5" i="263"/>
  <c r="G76" i="263"/>
  <c r="B38" i="264"/>
  <c r="C10" i="262"/>
  <c r="B11" i="265"/>
  <c r="I139" i="267"/>
  <c r="D139" i="265"/>
  <c r="B70" i="267"/>
  <c r="E103" i="266"/>
  <c r="C76" i="267"/>
  <c r="E11" i="263"/>
  <c r="D10" i="262"/>
  <c r="C10" i="267"/>
  <c r="E11" i="265"/>
  <c r="E139" i="267"/>
  <c r="I76" i="265"/>
  <c r="H10" i="263"/>
  <c r="A44" i="264"/>
  <c r="C5" i="262"/>
  <c r="C38" i="264"/>
  <c r="C5" i="265"/>
  <c r="G44" i="264"/>
  <c r="H77" i="267"/>
  <c r="H11" i="265"/>
  <c r="C77" i="267"/>
  <c r="E139" i="263"/>
  <c r="C76" i="262"/>
  <c r="C44" i="265"/>
  <c r="A38" i="266"/>
  <c r="A76" i="263"/>
  <c r="A4" i="263"/>
  <c r="D77" i="262"/>
  <c r="C44" i="266"/>
  <c r="B37" i="265"/>
  <c r="F11" i="265"/>
  <c r="E5" i="263"/>
  <c r="G139" i="265"/>
  <c r="A139" i="265"/>
  <c r="A10" i="262"/>
  <c r="C11" i="265"/>
  <c r="D43" i="262"/>
  <c r="H77" i="265"/>
  <c r="B10" i="267"/>
  <c r="A4" i="267"/>
  <c r="D44" i="266"/>
  <c r="E10" i="267"/>
  <c r="C10" i="265"/>
  <c r="E134" i="267"/>
  <c r="D43" i="263"/>
  <c r="G11" i="263"/>
  <c r="A108" i="264"/>
  <c r="E70" i="263"/>
  <c r="A38" i="264"/>
  <c r="D70" i="262"/>
  <c r="H77" i="262"/>
  <c r="C11" i="267"/>
  <c r="D10" i="267"/>
  <c r="I108" i="266"/>
  <c r="A10" i="263"/>
  <c r="A4" i="265"/>
  <c r="I76" i="267"/>
  <c r="B76" i="265"/>
  <c r="C44" i="264"/>
  <c r="C5" i="263"/>
  <c r="G43" i="264"/>
  <c r="D76" i="264"/>
  <c r="I10" i="262"/>
  <c r="C139" i="262"/>
  <c r="G108" i="262"/>
  <c r="D43" i="267"/>
  <c r="A139" i="263"/>
  <c r="B10" i="263"/>
  <c r="A71" i="263"/>
  <c r="B5" i="262"/>
  <c r="C108" i="266"/>
  <c r="I43" i="266"/>
  <c r="C38" i="266"/>
  <c r="G139" i="263"/>
  <c r="E76" i="263"/>
  <c r="C71" i="263"/>
  <c r="C38" i="262"/>
  <c r="H44" i="266"/>
  <c r="A5" i="267"/>
  <c r="D77" i="267"/>
  <c r="E71" i="267"/>
  <c r="E77" i="267"/>
  <c r="I77" i="263"/>
  <c r="E10" i="262"/>
  <c r="G77" i="267"/>
  <c r="D5" i="262"/>
  <c r="D70" i="267"/>
  <c r="E38" i="264"/>
  <c r="E43" i="264"/>
  <c r="C70" i="262"/>
  <c r="C43" i="266"/>
  <c r="B77" i="265"/>
  <c r="C4" i="263"/>
  <c r="C43" i="262"/>
  <c r="I108" i="264"/>
  <c r="C103" i="262"/>
  <c r="B77" i="267"/>
  <c r="A70" i="262"/>
  <c r="E76" i="265"/>
  <c r="C139" i="267"/>
  <c r="C134" i="263"/>
  <c r="H44" i="265"/>
  <c r="E77" i="263"/>
  <c r="A142" i="1"/>
  <c r="N70" i="1"/>
  <c r="N71" i="1"/>
  <c r="N38" i="1"/>
  <c r="N5" i="1"/>
  <c r="N4" i="1"/>
  <c r="H43" i="1"/>
  <c r="H44" i="1"/>
  <c r="C76" i="1"/>
  <c r="H76" i="1"/>
  <c r="H10" i="1"/>
  <c r="D139" i="1"/>
  <c r="B4" i="1"/>
  <c r="F43" i="1"/>
  <c r="D11" i="1"/>
  <c r="C108" i="1"/>
  <c r="G43" i="1"/>
  <c r="G77" i="1"/>
  <c r="H11" i="1"/>
  <c r="B43" i="1"/>
  <c r="D70" i="1"/>
  <c r="G11" i="1"/>
  <c r="F10" i="1"/>
  <c r="D5" i="1"/>
  <c r="E77" i="1"/>
  <c r="E4" i="1"/>
  <c r="I77" i="1"/>
  <c r="A43" i="1"/>
  <c r="C71" i="1"/>
  <c r="A71" i="1"/>
  <c r="H139" i="1"/>
  <c r="C44" i="1"/>
  <c r="E38" i="1"/>
  <c r="D77" i="1"/>
  <c r="I76" i="1"/>
  <c r="B103" i="1"/>
  <c r="E70" i="1"/>
  <c r="I11" i="1"/>
  <c r="I139" i="1"/>
  <c r="E76" i="1"/>
  <c r="I10" i="1"/>
  <c r="A76" i="1"/>
  <c r="D10" i="1"/>
  <c r="C43" i="1"/>
  <c r="D71" i="1"/>
  <c r="D134" i="1"/>
  <c r="F77" i="1"/>
  <c r="D4" i="1"/>
  <c r="D103" i="1"/>
  <c r="G108" i="1"/>
  <c r="E43" i="1"/>
  <c r="E103" i="1"/>
  <c r="C10" i="1"/>
  <c r="C70" i="1"/>
  <c r="D38" i="1"/>
  <c r="A37" i="1"/>
  <c r="A11" i="1"/>
  <c r="F139" i="1"/>
  <c r="E71" i="1"/>
  <c r="E10" i="1"/>
  <c r="A103" i="1"/>
  <c r="D108" i="1"/>
  <c r="D37" i="1"/>
  <c r="C11" i="1"/>
  <c r="E11" i="1"/>
  <c r="C38" i="1"/>
  <c r="C37" i="1"/>
  <c r="C103" i="1"/>
  <c r="C139" i="1"/>
  <c r="B108" i="1"/>
  <c r="I43" i="1"/>
  <c r="I44" i="1"/>
  <c r="A4" i="1"/>
  <c r="E5" i="1"/>
  <c r="B37" i="1"/>
  <c r="C134" i="1"/>
  <c r="E37" i="1"/>
  <c r="H108" i="1"/>
  <c r="G139" i="1"/>
  <c r="G44" i="1"/>
  <c r="B76" i="1"/>
  <c r="B71" i="1"/>
  <c r="A38" i="1"/>
  <c r="E134" i="1"/>
  <c r="B11" i="1"/>
  <c r="E44" i="1"/>
  <c r="B44" i="1"/>
  <c r="E139" i="1"/>
  <c r="A10" i="1"/>
  <c r="A44" i="1"/>
  <c r="F44" i="1"/>
  <c r="A108" i="1"/>
  <c r="E108" i="1"/>
  <c r="A70" i="1"/>
  <c r="F76" i="1"/>
  <c r="C77" i="1"/>
  <c r="A77" i="1"/>
  <c r="F11" i="1"/>
  <c r="I108" i="1"/>
  <c r="F108" i="1"/>
  <c r="B38" i="1"/>
  <c r="D44" i="1"/>
  <c r="B10" i="1"/>
  <c r="G10" i="1"/>
  <c r="D43" i="1"/>
  <c r="C4" i="1"/>
  <c r="B70" i="1"/>
  <c r="A5" i="1"/>
  <c r="H77" i="1"/>
  <c r="G76" i="1"/>
  <c r="B77" i="1"/>
  <c r="D76" i="1"/>
  <c r="A47" i="1"/>
  <c r="A111" i="1"/>
  <c r="A80" i="1"/>
  <c r="C5" i="1"/>
  <c r="B5" i="1"/>
  <c r="A14" i="1"/>
  <c r="B139" i="1"/>
  <c r="A139" i="1"/>
  <c r="B134" i="1"/>
  <c r="A134" i="1"/>
  <c r="A1" i="1"/>
</calcChain>
</file>

<file path=xl/sharedStrings.xml><?xml version="1.0" encoding="utf-8"?>
<sst xmlns="http://schemas.openxmlformats.org/spreadsheetml/2006/main" count="646" uniqueCount="55">
  <si>
    <t>Total</t>
  </si>
  <si>
    <t>Public</t>
  </si>
  <si>
    <t>Private</t>
  </si>
  <si>
    <t>In-state</t>
  </si>
  <si>
    <t>Out-of-state</t>
  </si>
  <si>
    <t>Students enrolled in first year</t>
  </si>
  <si>
    <t>Two-year</t>
  </si>
  <si>
    <t>Four-year</t>
  </si>
  <si>
    <t>GROUP</t>
  </si>
  <si>
    <t>OUTCOME</t>
  </si>
  <si>
    <t>DIPLOMA_YEAR</t>
  </si>
  <si>
    <t>STUDENT_CNT</t>
  </si>
  <si>
    <t>TOTAL</t>
  </si>
  <si>
    <t>PUBLIC</t>
  </si>
  <si>
    <t>PRIVATE</t>
  </si>
  <si>
    <t>TWO</t>
  </si>
  <si>
    <t>FOUR</t>
  </si>
  <si>
    <t>IN_STATE</t>
  </si>
  <si>
    <t>OUT_STATE</t>
  </si>
  <si>
    <t>FIRST FALL</t>
  </si>
  <si>
    <t>FIRST YEAR</t>
  </si>
  <si>
    <t>FIRST TWO YEARS</t>
  </si>
  <si>
    <t>PERSISTENCE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</si>
  <si>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</si>
  <si>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</si>
  <si>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</si>
  <si>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</si>
  <si>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</si>
  <si>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</si>
  <si>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</si>
  <si>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</si>
  <si>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</si>
  <si>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N_Schls</t>
  </si>
  <si>
    <t>Total_25</t>
  </si>
  <si>
    <t>Total_50</t>
  </si>
  <si>
    <t>Total_75</t>
  </si>
  <si>
    <t>N of students</t>
  </si>
  <si>
    <t>N of schools</t>
  </si>
  <si>
    <t>25th percentile</t>
  </si>
  <si>
    <t>50th percentile</t>
  </si>
  <si>
    <t>75th percentile</t>
  </si>
  <si>
    <t>COMPLETION</t>
  </si>
  <si>
    <t>L</t>
  </si>
  <si>
    <t>M</t>
  </si>
  <si>
    <t>N</t>
  </si>
  <si>
    <t>O</t>
  </si>
  <si>
    <t>COVERAGE_GRADE_12</t>
  </si>
  <si>
    <t>NOTE: Cells marked with asterisk are not represented when grade 12 coverage under 10%, there are fewer than 3 schools, or fewer than 30 students.</t>
  </si>
  <si>
    <t>Low Income Schools</t>
  </si>
  <si>
    <t>Higher Income Schools</t>
  </si>
  <si>
    <t>High Minority Schools</t>
  </si>
  <si>
    <t>Low Minority Schools</t>
  </si>
  <si>
    <t>Urban Schools</t>
  </si>
  <si>
    <t>Suburban Schools</t>
  </si>
  <si>
    <t>Rural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</si>
</sst>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%_);\(0%\)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/>
    </xf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7" fillId="2" borderId="1" xfId="0" applyFont="1" applyFill="1" applyBorder="1"/>
    <xf numFmtId="0" fontId="8" fillId="0" borderId="0" xfId="0" applyFont="1"/>
    <xf numFmtId="0" fontId="0" fillId="0" borderId="0" xfId="0"/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164" fontId="0" fillId="0" borderId="0" xfId="0" applyNumberFormat="1"/>
    <xf numFmtId="0" fontId="9" fillId="0" borderId="0" xfId="0" applyFont="1"/>
    <xf numFmtId="9" fontId="0" fillId="0" borderId="0" xfId="0" applyNumberFormat="1"/>
    <xf numFmtId="0" fontId="0" fillId="0" borderId="0" xfId="0"/>
    <xf numFmtId="3" fontId="0" fillId="0" borderId="0" xfId="0" applyNumberFormat="1"/>
    <xf numFmtId="3" fontId="9" fillId="0" borderId="0" xfId="0" applyNumberFormat="1" applyFont="1"/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164" fontId="0" fillId="0" borderId="0" xfId="0" applyNumberFormat="1"/>
    <xf numFmtId="9" fontId="9" fillId="0" borderId="0" xfId="1" applyFon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595959"/>
      <color rgb="FF003144"/>
      <color rgb="FFA41E24"/>
      <color rgb="FFF7941D"/>
      <color rgb="FF00ADEF"/>
      <color rgb="FF9E1F63"/>
      <color rgb="FF8DC63F"/>
      <color rgb="FF3973AD"/>
      <color rgb="FF336699"/>
      <color rgb="FFE28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3" Type="http://schemas.openxmlformats.org/officeDocument/2006/relationships/customXml" Target="../customXml/item1.xml"/><Relationship Id="rId14" Type="http://schemas.openxmlformats.org/officeDocument/2006/relationships/customXml" Target="../customXml/item2.xml"/><Relationship Id="rId15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7067085364329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'group (1)'!$D$10:$D$11</c:f>
              <c:numCache>
                <c:formatCode>0%</c:formatCode>
                <c:ptCount val="2"/>
                <c:pt idx="0">
                  <c:v>0.492694203748852</c:v>
                </c:pt>
                <c:pt idx="1">
                  <c:v>0.476698018752065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'group (1)'!$E$10:$E$11</c:f>
              <c:numCache>
                <c:formatCode>0%</c:formatCode>
                <c:ptCount val="2"/>
                <c:pt idx="0">
                  <c:v>0.0690702202608161</c:v>
                </c:pt>
                <c:pt idx="1">
                  <c:v>0.0665027546103348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(1)'!$N$15:$N$17,'group (1)'!$F$10:$F$11)</c:f>
              <c:numCache>
                <c:formatCode>General</c:formatCode>
                <c:ptCount val="5"/>
                <c:pt idx="3" formatCode="0%">
                  <c:v>0.246564487589146</c:v>
                </c:pt>
                <c:pt idx="4" formatCode="0%">
                  <c:v>0.234780592944055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(1)'!$N$15:$N$17,'group (1)'!$G$10:$G$11)</c:f>
              <c:numCache>
                <c:formatCode>General</c:formatCode>
                <c:ptCount val="5"/>
                <c:pt idx="3" formatCode="0%">
                  <c:v>0.315199936420522</c:v>
                </c:pt>
                <c:pt idx="4" formatCode="0%">
                  <c:v>0.308420180418346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(1)'!$N$15:$N$20,'group (1)'!$H$10:$H$11)</c:f>
              <c:numCache>
                <c:formatCode>General</c:formatCode>
                <c:ptCount val="8"/>
                <c:pt idx="6" formatCode="0%">
                  <c:v>0.505957069827564</c:v>
                </c:pt>
                <c:pt idx="7" formatCode="0%">
                  <c:v>0.489553689007699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(1)'!$N$15:$N$20,'group (1)'!$I$10:$I$11)</c:f>
              <c:numCache>
                <c:formatCode>General</c:formatCode>
                <c:ptCount val="8"/>
                <c:pt idx="6" formatCode="0%">
                  <c:v>0.0558073541821038</c:v>
                </c:pt>
                <c:pt idx="7" formatCode="0%">
                  <c:v>0.0536470843547011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-2141015336"/>
        <c:axId val="2142794296"/>
      </c:barChart>
      <c:catAx>
        <c:axId val="-21410153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42794296"/>
        <c:crosses val="autoZero"/>
        <c:auto val="1"/>
        <c:lblAlgn val="ctr"/>
        <c:lblOffset val="100"/>
        <c:noMultiLvlLbl val="0"/>
      </c:catAx>
      <c:valAx>
        <c:axId val="2142794296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214101533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80241693865502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(2)'!$A$139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'group (2)'!$D$139</c:f>
              <c:numCache>
                <c:formatCode>0%</c:formatCode>
                <c:ptCount val="1"/>
                <c:pt idx="0">
                  <c:v>0.342525560696102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(2)'!$A$139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'group (2)'!$E$139</c:f>
              <c:numCache>
                <c:formatCode>0%</c:formatCode>
                <c:ptCount val="1"/>
                <c:pt idx="0">
                  <c:v>0.130318569824311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(2)'!$A$139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(2)'!$F$140,'group (2)'!$F$139)</c:f>
              <c:numCache>
                <c:formatCode>0%</c:formatCode>
                <c:ptCount val="2"/>
                <c:pt idx="1">
                  <c:v>0.0836426224454595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(2)'!$A$139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(2)'!$G$140,'group (2)'!$G$139)</c:f>
              <c:numCache>
                <c:formatCode>0%</c:formatCode>
                <c:ptCount val="2"/>
                <c:pt idx="1">
                  <c:v>0.389201508074954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(2)'!$A$139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(2)'!$H$140:$H$141,'group (2)'!$H$139)</c:f>
              <c:numCache>
                <c:formatCode>General</c:formatCode>
                <c:ptCount val="3"/>
                <c:pt idx="2" formatCode="0%">
                  <c:v>0.352875838261163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(2)'!$A$139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(2)'!$I$140:$I$141,'group (2)'!$I$139)</c:f>
              <c:numCache>
                <c:formatCode>General</c:formatCode>
                <c:ptCount val="3"/>
                <c:pt idx="2" formatCode="0%">
                  <c:v>0.11996829225925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-2087111560"/>
        <c:axId val="2146210952"/>
      </c:barChart>
      <c:catAx>
        <c:axId val="-208711156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146210952"/>
        <c:crosses val="autoZero"/>
        <c:auto val="1"/>
        <c:lblAlgn val="ctr"/>
        <c:lblOffset val="100"/>
        <c:noMultiLvlLbl val="0"/>
      </c:catAx>
      <c:valAx>
        <c:axId val="2146210952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2087111560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3892482189726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'group (3)'!$D$10:$D$11</c:f>
              <c:numCache>
                <c:formatCode>0%</c:formatCode>
                <c:ptCount val="2"/>
                <c:pt idx="0">
                  <c:v>0.516216125710554</c:v>
                </c:pt>
                <c:pt idx="1">
                  <c:v>0.499261201091622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'group (3)'!$E$10:$E$11</c:f>
              <c:numCache>
                <c:formatCode>0%</c:formatCode>
                <c:ptCount val="2"/>
                <c:pt idx="0">
                  <c:v>0.0759487312576916</c:v>
                </c:pt>
                <c:pt idx="1">
                  <c:v>0.0733749168439564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(3)'!$N$15:$N$17,'group (3)'!$F$10:$F$11)</c:f>
              <c:numCache>
                <c:formatCode>General</c:formatCode>
                <c:ptCount val="5"/>
                <c:pt idx="3" formatCode="0%">
                  <c:v>0.24716196870631</c:v>
                </c:pt>
                <c:pt idx="4" formatCode="0%">
                  <c:v>0.236319046960386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(3)'!$N$15:$N$17,'group (3)'!$G$10:$G$11)</c:f>
              <c:numCache>
                <c:formatCode>General</c:formatCode>
                <c:ptCount val="5"/>
                <c:pt idx="3" formatCode="0%">
                  <c:v>0.345002888261936</c:v>
                </c:pt>
                <c:pt idx="4" formatCode="0%">
                  <c:v>0.336317070975193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(3)'!$N$15:$N$20,'group (3)'!$H$10:$H$11)</c:f>
              <c:numCache>
                <c:formatCode>General</c:formatCode>
                <c:ptCount val="8"/>
                <c:pt idx="6" formatCode="0%">
                  <c:v>0.523880484558263</c:v>
                </c:pt>
                <c:pt idx="7" formatCode="0%">
                  <c:v>0.506587715080499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(3)'!$N$15:$N$20,'group (3)'!$I$10:$I$11)</c:f>
              <c:numCache>
                <c:formatCode>General</c:formatCode>
                <c:ptCount val="8"/>
                <c:pt idx="6" formatCode="0%">
                  <c:v>0.0682843724099825</c:v>
                </c:pt>
                <c:pt idx="7" formatCode="0%">
                  <c:v>0.066048402855079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-2087478216"/>
        <c:axId val="2146403832"/>
      </c:barChart>
      <c:catAx>
        <c:axId val="-20874782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46403832"/>
        <c:crosses val="autoZero"/>
        <c:auto val="1"/>
        <c:lblAlgn val="ctr"/>
        <c:lblOffset val="100"/>
        <c:noMultiLvlLbl val="0"/>
      </c:catAx>
      <c:valAx>
        <c:axId val="2146403832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2087478216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4686132983377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'group (3)'!$D$43:$D$44</c:f>
              <c:numCache>
                <c:formatCode>0%</c:formatCode>
                <c:ptCount val="2"/>
                <c:pt idx="0">
                  <c:v>0.566763886399557</c:v>
                </c:pt>
                <c:pt idx="1">
                  <c:v>0.565479828211203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'group (3)'!$E$43:$E$44</c:f>
              <c:numCache>
                <c:formatCode>0%</c:formatCode>
                <c:ptCount val="2"/>
                <c:pt idx="0">
                  <c:v>0.0873205644175777</c:v>
                </c:pt>
                <c:pt idx="1">
                  <c:v>0.0821940744585555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(3)'!$N$15:$N$17,'group (3)'!$F$43:$F$44)</c:f>
              <c:numCache>
                <c:formatCode>General</c:formatCode>
                <c:ptCount val="5"/>
                <c:pt idx="3" formatCode="0%">
                  <c:v>0.284559170970948</c:v>
                </c:pt>
                <c:pt idx="4" formatCode="0%">
                  <c:v>0.282495039724066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(3)'!$N$15:$N$17,'group (3)'!$G$43:$G$44)</c:f>
              <c:numCache>
                <c:formatCode>General</c:formatCode>
                <c:ptCount val="5"/>
                <c:pt idx="3" formatCode="0%">
                  <c:v>0.369525279846186</c:v>
                </c:pt>
                <c:pt idx="4" formatCode="0%">
                  <c:v>0.365178862945692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(3)'!$N$15:$N$20,'group (3)'!$H$43:$H$44)</c:f>
              <c:numCache>
                <c:formatCode>General</c:formatCode>
                <c:ptCount val="8"/>
                <c:pt idx="6" formatCode="0%">
                  <c:v>0.57784978736578</c:v>
                </c:pt>
                <c:pt idx="7" formatCode="0%">
                  <c:v>0.573351388458673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(3)'!$N$15:$N$20,'group (3)'!$I$43:$I$44)</c:f>
              <c:numCache>
                <c:formatCode>General</c:formatCode>
                <c:ptCount val="8"/>
                <c:pt idx="6" formatCode="0%">
                  <c:v>0.0762346634513548</c:v>
                </c:pt>
                <c:pt idx="7" formatCode="0%">
                  <c:v>0.0743225142110859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45480200"/>
        <c:axId val="-2086972840"/>
      </c:barChart>
      <c:catAx>
        <c:axId val="21454802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-2086972840"/>
        <c:crosses val="autoZero"/>
        <c:auto val="1"/>
        <c:lblAlgn val="ctr"/>
        <c:lblOffset val="100"/>
        <c:noMultiLvlLbl val="0"/>
      </c:catAx>
      <c:valAx>
        <c:axId val="-2086972840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45480200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802416938655028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rgbClr val="8DC63F"/>
              </a:solidFill>
            </c:spPr>
          </c:dPt>
          <c:dPt>
            <c:idx val="3"/>
            <c:invertIfNegative val="0"/>
            <c:bubble3D val="0"/>
            <c:spPr>
              <a:solidFill>
                <a:srgbClr val="9E1F63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ADEF"/>
              </a:solidFill>
            </c:spPr>
          </c:dPt>
          <c:dPt>
            <c:idx val="6"/>
            <c:invertIfNegative val="0"/>
            <c:bubble3D val="0"/>
            <c:spPr>
              <a:solidFill>
                <a:srgbClr val="F7941D"/>
              </a:solidFill>
            </c:spPr>
          </c:dPt>
          <c:dPt>
            <c:idx val="8"/>
            <c:invertIfNegative val="0"/>
            <c:bubble3D val="0"/>
            <c:spPr>
              <a:solidFill>
                <a:srgbClr val="A41E24"/>
              </a:solidFill>
            </c:spPr>
          </c:dPt>
          <c:dPt>
            <c:idx val="9"/>
            <c:invertIfNegative val="0"/>
            <c:bubble3D val="0"/>
            <c:spPr>
              <a:solidFill>
                <a:srgbClr val="003144"/>
              </a:solidFill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(3)'!$C$107,'group (3)'!$O$108,'group (3)'!$D$107,'group (3)'!$E$107,'group (3)'!$O$109,'group (3)'!$F$107,'group (3)'!$G$107,'group (3)'!$O$110,'group (3)'!$H$107,'group (3)'!$I$107)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(3)'!$C$108,'group (3)'!$O$108,'group (3)'!$D$108,'group (3)'!$E$108,'group (3)'!$O$108,'group (3)'!$F$108,'group (3)'!$G$108,'group (3)'!$O$109,'group (3)'!$H$108,'group (3)'!$I$108)</c:f>
              <c:numCache>
                <c:formatCode>General</c:formatCode>
                <c:ptCount val="10"/>
                <c:pt idx="0" formatCode="0%">
                  <c:v>0.821644428529169</c:v>
                </c:pt>
                <c:pt idx="2" formatCode="0%">
                  <c:v>0.817376523689052</c:v>
                </c:pt>
                <c:pt idx="3" formatCode="0%">
                  <c:v>0.849345742075432</c:v>
                </c:pt>
                <c:pt idx="5" formatCode="0%">
                  <c:v>0.736676353121377</c:v>
                </c:pt>
                <c:pt idx="6" formatCode="0%">
                  <c:v>0.887075527335461</c:v>
                </c:pt>
                <c:pt idx="8" formatCode="0%">
                  <c:v>0.816128861709814</c:v>
                </c:pt>
                <c:pt idx="9" formatCode="0%">
                  <c:v>0.863451776649746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087286744"/>
        <c:axId val="-2086724520"/>
      </c:barChart>
      <c:catAx>
        <c:axId val="-2087286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86724520"/>
        <c:crosses val="autoZero"/>
        <c:auto val="1"/>
        <c:lblAlgn val="ctr"/>
        <c:lblOffset val="100"/>
        <c:noMultiLvlLbl val="0"/>
      </c:catAx>
      <c:valAx>
        <c:axId val="-2086724520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208728674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80241693865502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'group (3)'!$D$76:$D$77</c:f>
              <c:numCache>
                <c:formatCode>0%</c:formatCode>
                <c:ptCount val="2"/>
                <c:pt idx="0">
                  <c:v>0.603267739561912</c:v>
                </c:pt>
                <c:pt idx="1">
                  <c:v>0.609687892069803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'group (3)'!$E$76:$E$77</c:f>
              <c:numCache>
                <c:formatCode>0%</c:formatCode>
                <c:ptCount val="2"/>
                <c:pt idx="0">
                  <c:v>0.0954767759476927</c:v>
                </c:pt>
                <c:pt idx="1">
                  <c:v>0.0922392583057696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(3)'!$K$75:$K$77,'group (3)'!$F$76:$F$77)</c:f>
              <c:numCache>
                <c:formatCode>General</c:formatCode>
                <c:ptCount val="5"/>
                <c:pt idx="3" formatCode="0%">
                  <c:v>0.324346420642857</c:v>
                </c:pt>
                <c:pt idx="4" formatCode="0%">
                  <c:v>0.318961514020823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(3)'!$K$75:$K$77,'group (3)'!$G$76:$G$77)</c:f>
              <c:numCache>
                <c:formatCode>General</c:formatCode>
                <c:ptCount val="5"/>
                <c:pt idx="3" formatCode="0%">
                  <c:v>0.374398094866748</c:v>
                </c:pt>
                <c:pt idx="4" formatCode="0%">
                  <c:v>0.382965636354749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(3)'!$K$75:$K$80,'group (3)'!$H$76:$H$77)</c:f>
              <c:numCache>
                <c:formatCode>General</c:formatCode>
                <c:ptCount val="8"/>
                <c:pt idx="6" formatCode="0%">
                  <c:v>0.615474595777597</c:v>
                </c:pt>
                <c:pt idx="7" formatCode="0%">
                  <c:v>0.619034428820491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(3)'!$K$75:$K$80,'group (3)'!$I$76:$I$77)</c:f>
              <c:numCache>
                <c:formatCode>General</c:formatCode>
                <c:ptCount val="8"/>
                <c:pt idx="6" formatCode="0%">
                  <c:v>0.0832699197320068</c:v>
                </c:pt>
                <c:pt idx="7" formatCode="0%">
                  <c:v>0.0828927215550812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-2087369864"/>
        <c:axId val="-2087367144"/>
      </c:barChart>
      <c:catAx>
        <c:axId val="-20873698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-2087367144"/>
        <c:crosses val="autoZero"/>
        <c:auto val="1"/>
        <c:lblAlgn val="ctr"/>
        <c:lblOffset val="100"/>
        <c:noMultiLvlLbl val="0"/>
      </c:catAx>
      <c:valAx>
        <c:axId val="-2087367144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208736986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80241693865502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(3)'!$A$139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'group (3)'!$D$139</c:f>
              <c:numCache>
                <c:formatCode>0%</c:formatCode>
                <c:ptCount val="1"/>
                <c:pt idx="0">
                  <c:v>0.227703269787438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(3)'!$A$139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'group (3)'!$E$139</c:f>
              <c:numCache>
                <c:formatCode>0%</c:formatCode>
                <c:ptCount val="1"/>
                <c:pt idx="0">
                  <c:v>0.0633354621330573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(3)'!$A$139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(3)'!$F$140,'group (3)'!$F$139)</c:f>
              <c:numCache>
                <c:formatCode>0%</c:formatCode>
                <c:ptCount val="2"/>
                <c:pt idx="1">
                  <c:v>0.0724403630215253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(3)'!$A$139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(3)'!$G$140,'group (3)'!$G$139)</c:f>
              <c:numCache>
                <c:formatCode>0%</c:formatCode>
                <c:ptCount val="2"/>
                <c:pt idx="1">
                  <c:v>0.21859836889897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(3)'!$A$139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(3)'!$H$140:$H$141,'group (3)'!$H$139)</c:f>
              <c:numCache>
                <c:formatCode>General</c:formatCode>
                <c:ptCount val="3"/>
                <c:pt idx="2" formatCode="0%">
                  <c:v>0.242357731335687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(3)'!$A$139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(3)'!$I$140:$I$141,'group (3)'!$I$139)</c:f>
              <c:numCache>
                <c:formatCode>General</c:formatCode>
                <c:ptCount val="3"/>
                <c:pt idx="2" formatCode="0%">
                  <c:v>0.0486810005848082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-2087691864"/>
        <c:axId val="-2087688824"/>
      </c:barChart>
      <c:catAx>
        <c:axId val="-208769186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-2087688824"/>
        <c:crosses val="autoZero"/>
        <c:auto val="1"/>
        <c:lblAlgn val="ctr"/>
        <c:lblOffset val="100"/>
        <c:noMultiLvlLbl val="0"/>
      </c:catAx>
      <c:valAx>
        <c:axId val="-2087688824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208769186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3892482189726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'group (4)'!$D$10:$D$11</c:f>
              <c:numCache>
                <c:formatCode>0%</c:formatCode>
                <c:ptCount val="2"/>
                <c:pt idx="0">
                  <c:v>0.545619642172487</c:v>
                </c:pt>
                <c:pt idx="1">
                  <c:v>0.543098933335381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'group (4)'!$E$10:$E$11</c:f>
              <c:numCache>
                <c:formatCode>0%</c:formatCode>
                <c:ptCount val="2"/>
                <c:pt idx="0">
                  <c:v>0.147708481501319</c:v>
                </c:pt>
                <c:pt idx="1">
                  <c:v>0.146566937236502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(4)'!$N$15:$N$17,'group (4)'!$F$10:$F$11)</c:f>
              <c:numCache>
                <c:formatCode>General</c:formatCode>
                <c:ptCount val="5"/>
                <c:pt idx="3" formatCode="0%">
                  <c:v>0.199335329393894</c:v>
                </c:pt>
                <c:pt idx="4" formatCode="0%">
                  <c:v>0.194805673519225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(4)'!$N$15:$N$17,'group (4)'!$G$10:$G$11)</c:f>
              <c:numCache>
                <c:formatCode>General</c:formatCode>
                <c:ptCount val="5"/>
                <c:pt idx="3" formatCode="0%">
                  <c:v>0.493992794279911</c:v>
                </c:pt>
                <c:pt idx="4" formatCode="0%">
                  <c:v>0.494860197052657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(4)'!$N$15:$N$20,'group (4)'!$H$10:$H$11)</c:f>
              <c:numCache>
                <c:formatCode>General</c:formatCode>
                <c:ptCount val="8"/>
                <c:pt idx="6" formatCode="0%">
                  <c:v>0.531158446819035</c:v>
                </c:pt>
                <c:pt idx="7" formatCode="0%">
                  <c:v>0.528686290019122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(4)'!$N$15:$N$20,'group (4)'!$I$10:$I$11)</c:f>
              <c:numCache>
                <c:formatCode>General</c:formatCode>
                <c:ptCount val="8"/>
                <c:pt idx="6" formatCode="0%">
                  <c:v>0.16216967685477</c:v>
                </c:pt>
                <c:pt idx="7" formatCode="0%">
                  <c:v>0.160979580552761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-2087304856"/>
        <c:axId val="-2087301816"/>
      </c:barChart>
      <c:catAx>
        <c:axId val="-2087304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-2087301816"/>
        <c:crosses val="autoZero"/>
        <c:auto val="1"/>
        <c:lblAlgn val="ctr"/>
        <c:lblOffset val="100"/>
        <c:noMultiLvlLbl val="0"/>
      </c:catAx>
      <c:valAx>
        <c:axId val="-2087301816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2087304856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3098831396075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'group (4)'!$D$43:$D$44</c:f>
              <c:numCache>
                <c:formatCode>0%</c:formatCode>
                <c:ptCount val="2"/>
                <c:pt idx="0">
                  <c:v>0.57464639460768</c:v>
                </c:pt>
                <c:pt idx="1">
                  <c:v>0.574588861279645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'group (4)'!$E$43:$E$44</c:f>
              <c:numCache>
                <c:formatCode>0%</c:formatCode>
                <c:ptCount val="2"/>
                <c:pt idx="0">
                  <c:v>0.157300079963928</c:v>
                </c:pt>
                <c:pt idx="1">
                  <c:v>0.153008871055073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(4)'!$N$15:$N$17,'group (4)'!$F$43:$F$44)</c:f>
              <c:numCache>
                <c:formatCode>General</c:formatCode>
                <c:ptCount val="5"/>
                <c:pt idx="3" formatCode="0%">
                  <c:v>0.220086066796443</c:v>
                </c:pt>
                <c:pt idx="4" formatCode="0%">
                  <c:v>0.217190120378256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(4)'!$N$15:$N$17,'group (4)'!$G$43:$G$44)</c:f>
              <c:numCache>
                <c:formatCode>General</c:formatCode>
                <c:ptCount val="5"/>
                <c:pt idx="3" formatCode="0%">
                  <c:v>0.511860407775164</c:v>
                </c:pt>
                <c:pt idx="4" formatCode="0%">
                  <c:v>0.510407611956461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(4)'!$N$15:$N$20,'group (4)'!$H$43:$H$44)</c:f>
              <c:numCache>
                <c:formatCode>General</c:formatCode>
                <c:ptCount val="8"/>
                <c:pt idx="6" formatCode="0%">
                  <c:v>0.562074212518782</c:v>
                </c:pt>
                <c:pt idx="7" formatCode="0%">
                  <c:v>0.559179390821048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(4)'!$N$15:$N$20,'group (4)'!$I$43:$I$44)</c:f>
              <c:numCache>
                <c:formatCode>General</c:formatCode>
                <c:ptCount val="8"/>
                <c:pt idx="6" formatCode="0%">
                  <c:v>0.169872262052825</c:v>
                </c:pt>
                <c:pt idx="7" formatCode="0%">
                  <c:v>0.168418341513669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42210248"/>
        <c:axId val="2142054360"/>
      </c:barChart>
      <c:catAx>
        <c:axId val="21422102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42054360"/>
        <c:crosses val="autoZero"/>
        <c:auto val="1"/>
        <c:lblAlgn val="ctr"/>
        <c:lblOffset val="100"/>
        <c:noMultiLvlLbl val="0"/>
      </c:catAx>
      <c:valAx>
        <c:axId val="2142054360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42210248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802416938655028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rgbClr val="8DC63F"/>
              </a:solidFill>
            </c:spPr>
          </c:dPt>
          <c:dPt>
            <c:idx val="3"/>
            <c:invertIfNegative val="0"/>
            <c:bubble3D val="0"/>
            <c:spPr>
              <a:solidFill>
                <a:srgbClr val="9E1F63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ADEF"/>
              </a:solidFill>
            </c:spPr>
          </c:dPt>
          <c:dPt>
            <c:idx val="6"/>
            <c:invertIfNegative val="0"/>
            <c:bubble3D val="0"/>
            <c:spPr>
              <a:solidFill>
                <a:srgbClr val="F7941D"/>
              </a:solidFill>
            </c:spPr>
          </c:dPt>
          <c:dPt>
            <c:idx val="8"/>
            <c:invertIfNegative val="0"/>
            <c:bubble3D val="0"/>
            <c:spPr>
              <a:solidFill>
                <a:srgbClr val="A41E24"/>
              </a:solidFill>
            </c:spPr>
          </c:dPt>
          <c:dPt>
            <c:idx val="9"/>
            <c:invertIfNegative val="0"/>
            <c:bubble3D val="0"/>
            <c:spPr>
              <a:solidFill>
                <a:srgbClr val="003144"/>
              </a:solidFill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(4)'!$C$107,'group (4)'!$O$108,'group (4)'!$D$107,'group (4)'!$E$107,'group (4)'!$O$109,'group (4)'!$F$107,'group (4)'!$G$107,'group (4)'!$O$110,'group (4)'!$H$107,'group (4)'!$I$107)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(4)'!$C$108,'group (4)'!$O$108,'group (4)'!$D$108,'group (4)'!$E$108,'group (4)'!$O$108,'group (4)'!$F$108,'group (4)'!$G$108,'group (4)'!$O$109,'group (4)'!$H$108,'group (4)'!$I$108)</c:f>
              <c:numCache>
                <c:formatCode>General</c:formatCode>
                <c:ptCount val="10"/>
                <c:pt idx="0" formatCode="0%">
                  <c:v>0.879739367364714</c:v>
                </c:pt>
                <c:pt idx="2" formatCode="0%">
                  <c:v>0.865469363758987</c:v>
                </c:pt>
                <c:pt idx="3" formatCode="0%">
                  <c:v>0.931870339738982</c:v>
                </c:pt>
                <c:pt idx="5" formatCode="0%">
                  <c:v>0.754965616702051</c:v>
                </c:pt>
                <c:pt idx="6" formatCode="0%">
                  <c:v>0.933388689730058</c:v>
                </c:pt>
                <c:pt idx="8" formatCode="0%">
                  <c:v>0.864459729331472</c:v>
                </c:pt>
                <c:pt idx="9" formatCode="0%">
                  <c:v>0.930296712109062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41322200"/>
        <c:axId val="2141581832"/>
      </c:barChart>
      <c:catAx>
        <c:axId val="2141322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41581832"/>
        <c:crosses val="autoZero"/>
        <c:auto val="1"/>
        <c:lblAlgn val="ctr"/>
        <c:lblOffset val="100"/>
        <c:noMultiLvlLbl val="0"/>
      </c:catAx>
      <c:valAx>
        <c:axId val="2141581832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41322200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3495656792900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'group (4)'!$D$76:$D$77</c:f>
              <c:numCache>
                <c:formatCode>0%</c:formatCode>
                <c:ptCount val="2"/>
                <c:pt idx="0">
                  <c:v>0.604416292800965</c:v>
                </c:pt>
                <c:pt idx="1">
                  <c:v>0.605454983850556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'group (4)'!$E$76:$E$77</c:f>
              <c:numCache>
                <c:formatCode>0%</c:formatCode>
                <c:ptCount val="2"/>
                <c:pt idx="0">
                  <c:v>0.164615944471376</c:v>
                </c:pt>
                <c:pt idx="1">
                  <c:v>0.162507952119725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(4)'!$K$75:$K$77,'group (4)'!$F$76:$F$77)</c:f>
              <c:numCache>
                <c:formatCode>General</c:formatCode>
                <c:ptCount val="5"/>
                <c:pt idx="3" formatCode="0%">
                  <c:v>0.248953601263333</c:v>
                </c:pt>
                <c:pt idx="4" formatCode="0%">
                  <c:v>0.242635349505027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(4)'!$K$75:$K$77,'group (4)'!$G$76:$G$77)</c:f>
              <c:numCache>
                <c:formatCode>General</c:formatCode>
                <c:ptCount val="5"/>
                <c:pt idx="3" formatCode="0%">
                  <c:v>0.520078636009008</c:v>
                </c:pt>
                <c:pt idx="4" formatCode="0%">
                  <c:v>0.525327586465254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(4)'!$K$75:$K$80,'group (4)'!$H$76:$H$77)</c:f>
              <c:numCache>
                <c:formatCode>General</c:formatCode>
                <c:ptCount val="8"/>
                <c:pt idx="6" formatCode="0%">
                  <c:v>0.595180321661024</c:v>
                </c:pt>
                <c:pt idx="7" formatCode="0%">
                  <c:v>0.590417133804035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(4)'!$K$75:$K$80,'group (4)'!$I$76:$I$77)</c:f>
              <c:numCache>
                <c:formatCode>General</c:formatCode>
                <c:ptCount val="8"/>
                <c:pt idx="6" formatCode="0%">
                  <c:v>0.173851915611316</c:v>
                </c:pt>
                <c:pt idx="7" formatCode="0%">
                  <c:v>0.177545802166246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-2087173816"/>
        <c:axId val="-2087175816"/>
      </c:barChart>
      <c:catAx>
        <c:axId val="-20871738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-2087175816"/>
        <c:crosses val="autoZero"/>
        <c:auto val="1"/>
        <c:lblAlgn val="ctr"/>
        <c:lblOffset val="100"/>
        <c:noMultiLvlLbl val="0"/>
      </c:catAx>
      <c:valAx>
        <c:axId val="-2087175816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2087173816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6273434570678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'group (1)'!$D$43:$D$44</c:f>
              <c:numCache>
                <c:formatCode>0%</c:formatCode>
                <c:ptCount val="2"/>
                <c:pt idx="0">
                  <c:v>0.544670439323109</c:v>
                </c:pt>
                <c:pt idx="1">
                  <c:v>0.541311466979577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'group (1)'!$E$43:$E$44</c:f>
              <c:numCache>
                <c:formatCode>0%</c:formatCode>
                <c:ptCount val="2"/>
                <c:pt idx="0">
                  <c:v>0.0790640349198538</c:v>
                </c:pt>
                <c:pt idx="1">
                  <c:v>0.0749606718854821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(1)'!$N$15:$N$17,'group (1)'!$F$43:$F$44)</c:f>
              <c:numCache>
                <c:formatCode>General</c:formatCode>
                <c:ptCount val="5"/>
                <c:pt idx="3" formatCode="0%">
                  <c:v>0.287580761274684</c:v>
                </c:pt>
                <c:pt idx="4" formatCode="0%">
                  <c:v>0.281792660777773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(1)'!$N$15:$N$17,'group (1)'!$G$43:$G$44)</c:f>
              <c:numCache>
                <c:formatCode>General</c:formatCode>
                <c:ptCount val="5"/>
                <c:pt idx="3" formatCode="0%">
                  <c:v>0.336153712968279</c:v>
                </c:pt>
                <c:pt idx="4" formatCode="0%">
                  <c:v>0.334479478087286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(1)'!$N$15:$N$20,'group (1)'!$H$43:$H$44)</c:f>
              <c:numCache>
                <c:formatCode>General</c:formatCode>
                <c:ptCount val="8"/>
                <c:pt idx="6" formatCode="0%">
                  <c:v>0.561239600134868</c:v>
                </c:pt>
                <c:pt idx="7" formatCode="0%">
                  <c:v>0.554829118465865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(1)'!$N$15:$N$20,'group (1)'!$I$43:$I$44)</c:f>
              <c:numCache>
                <c:formatCode>General</c:formatCode>
                <c:ptCount val="8"/>
                <c:pt idx="6" formatCode="0%">
                  <c:v>0.0624948741080948</c:v>
                </c:pt>
                <c:pt idx="7" formatCode="0%">
                  <c:v>0.061443020399195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31766024"/>
        <c:axId val="2140123864"/>
      </c:barChart>
      <c:catAx>
        <c:axId val="21317660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40123864"/>
        <c:crosses val="autoZero"/>
        <c:auto val="1"/>
        <c:lblAlgn val="ctr"/>
        <c:lblOffset val="100"/>
        <c:noMultiLvlLbl val="0"/>
      </c:catAx>
      <c:valAx>
        <c:axId val="2140123864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3176602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80241693865502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(4)'!$A$139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'group (4)'!$D$139</c:f>
              <c:numCache>
                <c:formatCode>0%</c:formatCode>
                <c:ptCount val="1"/>
                <c:pt idx="0">
                  <c:v>0.345596314854354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(4)'!$A$139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'group (4)'!$E$139</c:f>
              <c:numCache>
                <c:formatCode>0%</c:formatCode>
                <c:ptCount val="1"/>
                <c:pt idx="0">
                  <c:v>0.135147937871512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(4)'!$A$139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(4)'!$F$140,'group (4)'!$F$139)</c:f>
              <c:numCache>
                <c:formatCode>0%</c:formatCode>
                <c:ptCount val="2"/>
                <c:pt idx="1">
                  <c:v>0.0862844735734438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(4)'!$A$139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(4)'!$G$140,'group (4)'!$G$139)</c:f>
              <c:numCache>
                <c:formatCode>0%</c:formatCode>
                <c:ptCount val="2"/>
                <c:pt idx="1">
                  <c:v>0.394459779152422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(4)'!$A$139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(4)'!$H$140:$H$141,'group (4)'!$H$139)</c:f>
              <c:numCache>
                <c:formatCode>General</c:formatCode>
                <c:ptCount val="3"/>
                <c:pt idx="2" formatCode="0%">
                  <c:v>0.357092946852387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(4)'!$A$139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(4)'!$I$140:$I$141,'group (4)'!$I$139)</c:f>
              <c:numCache>
                <c:formatCode>General</c:formatCode>
                <c:ptCount val="3"/>
                <c:pt idx="2" formatCode="0%">
                  <c:v>0.123651305873479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42052520"/>
        <c:axId val="2142049416"/>
      </c:barChart>
      <c:catAx>
        <c:axId val="214205252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142049416"/>
        <c:crosses val="autoZero"/>
        <c:auto val="1"/>
        <c:lblAlgn val="ctr"/>
        <c:lblOffset val="100"/>
        <c:noMultiLvlLbl val="0"/>
      </c:catAx>
      <c:valAx>
        <c:axId val="2142049416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42052520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3495656792900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'group (5)'!$D$10:$D$11</c:f>
              <c:numCache>
                <c:formatCode>0%</c:formatCode>
                <c:ptCount val="2"/>
                <c:pt idx="0">
                  <c:v>0.530958062237241</c:v>
                </c:pt>
                <c:pt idx="1">
                  <c:v>0.524616720284906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'group (5)'!$E$10:$E$11</c:f>
              <c:numCache>
                <c:formatCode>0%</c:formatCode>
                <c:ptCount val="2"/>
                <c:pt idx="0">
                  <c:v>0.0949737919859301</c:v>
                </c:pt>
                <c:pt idx="1">
                  <c:v>0.0918681674711512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(5)'!$N$15:$N$17,'group (5)'!$F$10:$F$11)</c:f>
              <c:numCache>
                <c:formatCode>General</c:formatCode>
                <c:ptCount val="5"/>
                <c:pt idx="3" formatCode="0%">
                  <c:v>0.233073476304102</c:v>
                </c:pt>
                <c:pt idx="4" formatCode="0%">
                  <c:v>0.230800578115152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(5)'!$N$15:$N$17,'group (5)'!$G$10:$G$11)</c:f>
              <c:numCache>
                <c:formatCode>General</c:formatCode>
                <c:ptCount val="5"/>
                <c:pt idx="3" formatCode="0%">
                  <c:v>0.392858377919069</c:v>
                </c:pt>
                <c:pt idx="4" formatCode="0%">
                  <c:v>0.385684309640905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(5)'!$N$15:$N$20,'group (5)'!$H$10:$H$11)</c:f>
              <c:numCache>
                <c:formatCode>General</c:formatCode>
                <c:ptCount val="8"/>
                <c:pt idx="6" formatCode="0%">
                  <c:v>0.527050326303361</c:v>
                </c:pt>
                <c:pt idx="7" formatCode="0%">
                  <c:v>0.52052890955434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(5)'!$N$15:$N$20,'group (5)'!$I$10:$I$11)</c:f>
              <c:numCache>
                <c:formatCode>General</c:formatCode>
                <c:ptCount val="8"/>
                <c:pt idx="6" formatCode="0%">
                  <c:v>0.0988815279198099</c:v>
                </c:pt>
                <c:pt idx="7" formatCode="0%">
                  <c:v>0.0959559782017176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41882040"/>
        <c:axId val="2141875432"/>
      </c:barChart>
      <c:catAx>
        <c:axId val="2141882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41875432"/>
        <c:crosses val="autoZero"/>
        <c:auto val="1"/>
        <c:lblAlgn val="ctr"/>
        <c:lblOffset val="100"/>
        <c:noMultiLvlLbl val="0"/>
      </c:catAx>
      <c:valAx>
        <c:axId val="2141875432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41882040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3892482189726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'group (5)'!$D$43:$D$44</c:f>
              <c:numCache>
                <c:formatCode>0%</c:formatCode>
                <c:ptCount val="2"/>
                <c:pt idx="0">
                  <c:v>0.574990391322296</c:v>
                </c:pt>
                <c:pt idx="1">
                  <c:v>0.573229291716687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'group (5)'!$E$43:$E$44</c:f>
              <c:numCache>
                <c:formatCode>0%</c:formatCode>
                <c:ptCount val="2"/>
                <c:pt idx="0">
                  <c:v>0.105773747669006</c:v>
                </c:pt>
                <c:pt idx="1">
                  <c:v>0.101161452235215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(5)'!$N$15:$N$17,'group (5)'!$F$43:$F$44)</c:f>
              <c:numCache>
                <c:formatCode>General</c:formatCode>
                <c:ptCount val="5"/>
                <c:pt idx="3" formatCode="0%">
                  <c:v>0.2657404375863</c:v>
                </c:pt>
                <c:pt idx="4" formatCode="0%">
                  <c:v>0.263861099995554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(5)'!$N$15:$N$17,'group (5)'!$G$43:$G$44)</c:f>
              <c:numCache>
                <c:formatCode>General</c:formatCode>
                <c:ptCount val="5"/>
                <c:pt idx="3" formatCode="0%">
                  <c:v>0.415023701405002</c:v>
                </c:pt>
                <c:pt idx="4" formatCode="0%">
                  <c:v>0.410529643956348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(5)'!$N$15:$N$20,'group (5)'!$H$43:$H$44)</c:f>
              <c:numCache>
                <c:formatCode>General</c:formatCode>
                <c:ptCount val="8"/>
                <c:pt idx="6" formatCode="0%">
                  <c:v>0.573502825662999</c:v>
                </c:pt>
                <c:pt idx="7" formatCode="0%">
                  <c:v>0.569205459961763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(5)'!$N$15:$N$20,'group (5)'!$I$43:$I$44)</c:f>
              <c:numCache>
                <c:formatCode>General</c:formatCode>
                <c:ptCount val="8"/>
                <c:pt idx="6" formatCode="0%">
                  <c:v>0.107261313328304</c:v>
                </c:pt>
                <c:pt idx="7" formatCode="0%">
                  <c:v>0.105185283990139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41662152"/>
        <c:axId val="2141665192"/>
      </c:barChart>
      <c:catAx>
        <c:axId val="21416621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41665192"/>
        <c:crosses val="autoZero"/>
        <c:auto val="1"/>
        <c:lblAlgn val="ctr"/>
        <c:lblOffset val="100"/>
        <c:noMultiLvlLbl val="0"/>
      </c:catAx>
      <c:valAx>
        <c:axId val="2141665192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41662152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802416938655028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rgbClr val="8DC63F"/>
              </a:solidFill>
            </c:spPr>
          </c:dPt>
          <c:dPt>
            <c:idx val="3"/>
            <c:invertIfNegative val="0"/>
            <c:bubble3D val="0"/>
            <c:spPr>
              <a:solidFill>
                <a:srgbClr val="9E1F63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ADEF"/>
              </a:solidFill>
            </c:spPr>
          </c:dPt>
          <c:dPt>
            <c:idx val="6"/>
            <c:invertIfNegative val="0"/>
            <c:bubble3D val="0"/>
            <c:spPr>
              <a:solidFill>
                <a:srgbClr val="F7941D"/>
              </a:solidFill>
            </c:spPr>
          </c:dPt>
          <c:dPt>
            <c:idx val="8"/>
            <c:invertIfNegative val="0"/>
            <c:bubble3D val="0"/>
            <c:spPr>
              <a:solidFill>
                <a:srgbClr val="A41E24"/>
              </a:solidFill>
            </c:spPr>
          </c:dPt>
          <c:dPt>
            <c:idx val="9"/>
            <c:invertIfNegative val="0"/>
            <c:bubble3D val="0"/>
            <c:spPr>
              <a:solidFill>
                <a:srgbClr val="003144"/>
              </a:solidFill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(5)'!$C$107,'group (5)'!$O$108,'group (5)'!$D$107,'group (5)'!$E$107,'group (5)'!$O$109,'group (5)'!$F$107,'group (5)'!$G$107,'group (5)'!$O$110,'group (5)'!$H$107,'group (5)'!$I$107)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(5)'!$C$108,'group (5)'!$O$108,'group (5)'!$D$108,'group (5)'!$E$108,'group (5)'!$O$108,'group (5)'!$F$108,'group (5)'!$G$108,'group (5)'!$O$109,'group (5)'!$H$108,'group (5)'!$I$108)</c:f>
              <c:numCache>
                <c:formatCode>General</c:formatCode>
                <c:ptCount val="10"/>
                <c:pt idx="0" formatCode="0%">
                  <c:v>0.838491242010469</c:v>
                </c:pt>
                <c:pt idx="2" formatCode="0%">
                  <c:v>0.831391966330383</c:v>
                </c:pt>
                <c:pt idx="3" formatCode="0%">
                  <c:v>0.877083193145369</c:v>
                </c:pt>
                <c:pt idx="5" formatCode="0%">
                  <c:v>0.734885008213699</c:v>
                </c:pt>
                <c:pt idx="6" formatCode="0%">
                  <c:v>0.904830503630023</c:v>
                </c:pt>
                <c:pt idx="8" formatCode="0%">
                  <c:v>0.828302885888271</c:v>
                </c:pt>
                <c:pt idx="9" formatCode="0%">
                  <c:v>0.892966157929662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41633784"/>
        <c:axId val="2141625608"/>
      </c:barChart>
      <c:catAx>
        <c:axId val="2141633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41625608"/>
        <c:crosses val="autoZero"/>
        <c:auto val="1"/>
        <c:lblAlgn val="ctr"/>
        <c:lblOffset val="100"/>
        <c:noMultiLvlLbl val="0"/>
      </c:catAx>
      <c:valAx>
        <c:axId val="2141625608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4163378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3495656792900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'group (5)'!$D$76:$D$77</c:f>
              <c:numCache>
                <c:formatCode>0%</c:formatCode>
                <c:ptCount val="2"/>
                <c:pt idx="0">
                  <c:v>0.6081414464014</c:v>
                </c:pt>
                <c:pt idx="1">
                  <c:v>0.614167698709827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'group (5)'!$E$76:$E$77</c:f>
              <c:numCache>
                <c:formatCode>0%</c:formatCode>
                <c:ptCount val="2"/>
                <c:pt idx="0">
                  <c:v>0.114642985651694</c:v>
                </c:pt>
                <c:pt idx="1">
                  <c:v>0.111019373941266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(5)'!$K$75:$K$77,'group (5)'!$F$76:$F$77)</c:f>
              <c:numCache>
                <c:formatCode>General</c:formatCode>
                <c:ptCount val="5"/>
                <c:pt idx="3" formatCode="0%">
                  <c:v>0.301361454538613</c:v>
                </c:pt>
                <c:pt idx="4" formatCode="0%">
                  <c:v>0.296628184505592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(5)'!$K$75:$K$77,'group (5)'!$G$76:$G$77)</c:f>
              <c:numCache>
                <c:formatCode>General</c:formatCode>
                <c:ptCount val="5"/>
                <c:pt idx="3" formatCode="0%">
                  <c:v>0.421422977514481</c:v>
                </c:pt>
                <c:pt idx="4" formatCode="0%">
                  <c:v>0.428558888145501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(5)'!$K$75:$K$80,'group (5)'!$H$76:$H$77)</c:f>
              <c:numCache>
                <c:formatCode>General</c:formatCode>
                <c:ptCount val="8"/>
                <c:pt idx="6" formatCode="0%">
                  <c:v>0.607936840174315</c:v>
                </c:pt>
                <c:pt idx="7" formatCode="0%">
                  <c:v>0.610625536781069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(5)'!$K$75:$K$80,'group (5)'!$I$76:$I$77)</c:f>
              <c:numCache>
                <c:formatCode>General</c:formatCode>
                <c:ptCount val="8"/>
                <c:pt idx="6" formatCode="0%">
                  <c:v>0.114847591878779</c:v>
                </c:pt>
                <c:pt idx="7" formatCode="0%">
                  <c:v>0.114561535870024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41558168"/>
        <c:axId val="2141554440"/>
      </c:barChart>
      <c:catAx>
        <c:axId val="21415581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41554440"/>
        <c:crosses val="autoZero"/>
        <c:auto val="1"/>
        <c:lblAlgn val="ctr"/>
        <c:lblOffset val="100"/>
        <c:noMultiLvlLbl val="0"/>
      </c:catAx>
      <c:valAx>
        <c:axId val="2141554440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41558168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80241693865502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(5)'!$A$139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'group (5)'!$D$139</c:f>
              <c:numCache>
                <c:formatCode>0%</c:formatCode>
                <c:ptCount val="1"/>
                <c:pt idx="0">
                  <c:v>0.269105087263275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(5)'!$A$139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'group (5)'!$E$139</c:f>
              <c:numCache>
                <c:formatCode>0%</c:formatCode>
                <c:ptCount val="1"/>
                <c:pt idx="0">
                  <c:v>0.085555142963238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(5)'!$A$139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(5)'!$F$140,'group (5)'!$F$139)</c:f>
              <c:numCache>
                <c:formatCode>0%</c:formatCode>
                <c:ptCount val="2"/>
                <c:pt idx="1">
                  <c:v>0.074420455148268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(5)'!$A$139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(5)'!$G$140,'group (5)'!$G$139)</c:f>
              <c:numCache>
                <c:formatCode>0%</c:formatCode>
                <c:ptCount val="2"/>
                <c:pt idx="1">
                  <c:v>0.280239775078245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(5)'!$A$139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(5)'!$H$140:$H$141,'group (5)'!$H$139)</c:f>
              <c:numCache>
                <c:formatCode>General</c:formatCode>
                <c:ptCount val="3"/>
                <c:pt idx="2" formatCode="0%">
                  <c:v>0.279955970505543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(5)'!$A$139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(5)'!$I$140:$I$141,'group (5)'!$I$139)</c:f>
              <c:numCache>
                <c:formatCode>General</c:formatCode>
                <c:ptCount val="3"/>
                <c:pt idx="2" formatCode="0%">
                  <c:v>0.0747042597209697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41440744"/>
        <c:axId val="2141438168"/>
      </c:barChart>
      <c:catAx>
        <c:axId val="214144074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141438168"/>
        <c:crosses val="autoZero"/>
        <c:auto val="1"/>
        <c:lblAlgn val="ctr"/>
        <c:lblOffset val="100"/>
        <c:noMultiLvlLbl val="0"/>
      </c:catAx>
      <c:valAx>
        <c:axId val="2141438168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4144074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508295838020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'group (6)'!$D$10:$D$11</c:f>
              <c:numCache>
                <c:formatCode>0%</c:formatCode>
                <c:ptCount val="2"/>
                <c:pt idx="0">
                  <c:v>0.548500970728793</c:v>
                </c:pt>
                <c:pt idx="1">
                  <c:v>0.536838193276136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'group (6)'!$E$10:$E$11</c:f>
              <c:numCache>
                <c:formatCode>0%</c:formatCode>
                <c:ptCount val="2"/>
                <c:pt idx="0">
                  <c:v>0.136841024492234</c:v>
                </c:pt>
                <c:pt idx="1">
                  <c:v>0.136613211957977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(6)'!$N$15:$N$17,'group (6)'!$F$10:$F$11)</c:f>
              <c:numCache>
                <c:formatCode>General</c:formatCode>
                <c:ptCount val="5"/>
                <c:pt idx="3" formatCode="0%">
                  <c:v>0.212354390681004</c:v>
                </c:pt>
                <c:pt idx="4" formatCode="0%">
                  <c:v>0.201104526400339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(6)'!$N$15:$N$17,'group (6)'!$G$10:$G$11)</c:f>
              <c:numCache>
                <c:formatCode>General</c:formatCode>
                <c:ptCount val="5"/>
                <c:pt idx="3" formatCode="0%">
                  <c:v>0.472987604540024</c:v>
                </c:pt>
                <c:pt idx="4" formatCode="0%">
                  <c:v>0.472346878833774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(6)'!$N$15:$N$20,'group (6)'!$H$10:$H$11)</c:f>
              <c:numCache>
                <c:formatCode>General</c:formatCode>
                <c:ptCount val="8"/>
                <c:pt idx="6" formatCode="0%">
                  <c:v>0.54186454599761</c:v>
                </c:pt>
                <c:pt idx="7" formatCode="0%">
                  <c:v>0.530680178866142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(6)'!$N$15:$N$20,'group (6)'!$I$10:$I$11)</c:f>
              <c:numCache>
                <c:formatCode>General</c:formatCode>
                <c:ptCount val="8"/>
                <c:pt idx="6" formatCode="0%">
                  <c:v>0.143477449223417</c:v>
                </c:pt>
                <c:pt idx="7" formatCode="0%">
                  <c:v>0.14277122636797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36303304"/>
        <c:axId val="2146458904"/>
      </c:barChart>
      <c:catAx>
        <c:axId val="21363033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46458904"/>
        <c:crosses val="autoZero"/>
        <c:auto val="1"/>
        <c:lblAlgn val="ctr"/>
        <c:lblOffset val="100"/>
        <c:noMultiLvlLbl val="0"/>
      </c:catAx>
      <c:valAx>
        <c:axId val="2146458904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3630330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508295838020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'group (6)'!$D$43:$D$44</c:f>
              <c:numCache>
                <c:formatCode>0%</c:formatCode>
                <c:ptCount val="2"/>
                <c:pt idx="0">
                  <c:v>0.584808327981647</c:v>
                </c:pt>
                <c:pt idx="1">
                  <c:v>0.58610924432497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'group (6)'!$E$43:$E$44</c:f>
              <c:numCache>
                <c:formatCode>0%</c:formatCode>
                <c:ptCount val="2"/>
                <c:pt idx="0">
                  <c:v>0.148884195348495</c:v>
                </c:pt>
                <c:pt idx="1">
                  <c:v>0.142441382915173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(6)'!$N$15:$N$17,'group (6)'!$F$43:$F$44)</c:f>
              <c:numCache>
                <c:formatCode>General</c:formatCode>
                <c:ptCount val="5"/>
                <c:pt idx="3" formatCode="0%">
                  <c:v>0.238769771344478</c:v>
                </c:pt>
                <c:pt idx="4" formatCode="0%">
                  <c:v>0.236224985065711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(6)'!$N$15:$N$17,'group (6)'!$G$43:$G$44)</c:f>
              <c:numCache>
                <c:formatCode>General</c:formatCode>
                <c:ptCount val="5"/>
                <c:pt idx="3" formatCode="0%">
                  <c:v>0.494922751985665</c:v>
                </c:pt>
                <c:pt idx="4" formatCode="0%">
                  <c:v>0.492325642174432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(6)'!$N$15:$N$20,'group (6)'!$H$43:$H$44)</c:f>
              <c:numCache>
                <c:formatCode>General</c:formatCode>
                <c:ptCount val="8"/>
                <c:pt idx="6" formatCode="0%">
                  <c:v>0.580934115641914</c:v>
                </c:pt>
                <c:pt idx="7" formatCode="0%">
                  <c:v>0.578789575866189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(6)'!$N$15:$N$20,'group (6)'!$I$43:$I$44)</c:f>
              <c:numCache>
                <c:formatCode>General</c:formatCode>
                <c:ptCount val="8"/>
                <c:pt idx="6" formatCode="0%">
                  <c:v>0.152758407688229</c:v>
                </c:pt>
                <c:pt idx="7" formatCode="0%">
                  <c:v>0.149761051373955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36919672"/>
        <c:axId val="2136915128"/>
      </c:barChart>
      <c:catAx>
        <c:axId val="2136919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36915128"/>
        <c:crosses val="autoZero"/>
        <c:auto val="1"/>
        <c:lblAlgn val="ctr"/>
        <c:lblOffset val="100"/>
        <c:noMultiLvlLbl val="0"/>
      </c:catAx>
      <c:valAx>
        <c:axId val="2136915128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36919672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802416938655028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rgbClr val="8DC63F"/>
              </a:solidFill>
            </c:spPr>
          </c:dPt>
          <c:dPt>
            <c:idx val="3"/>
            <c:invertIfNegative val="0"/>
            <c:bubble3D val="0"/>
            <c:spPr>
              <a:solidFill>
                <a:srgbClr val="9E1F63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ADEF"/>
              </a:solidFill>
            </c:spPr>
          </c:dPt>
          <c:dPt>
            <c:idx val="6"/>
            <c:invertIfNegative val="0"/>
            <c:bubble3D val="0"/>
            <c:spPr>
              <a:solidFill>
                <a:srgbClr val="F7941D"/>
              </a:solidFill>
            </c:spPr>
          </c:dPt>
          <c:dPt>
            <c:idx val="8"/>
            <c:invertIfNegative val="0"/>
            <c:bubble3D val="0"/>
            <c:spPr>
              <a:solidFill>
                <a:srgbClr val="A41E24"/>
              </a:solidFill>
            </c:spPr>
          </c:dPt>
          <c:dPt>
            <c:idx val="9"/>
            <c:invertIfNegative val="0"/>
            <c:bubble3D val="0"/>
            <c:spPr>
              <a:solidFill>
                <a:srgbClr val="003144"/>
              </a:solidFill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(6)'!$C$107,'group (6)'!$O$108,'group (6)'!$D$107,'group (6)'!$E$107,'group (6)'!$O$109,'group (6)'!$F$107,'group (6)'!$G$107,'group (6)'!$O$110,'group (6)'!$H$107,'group (6)'!$I$107)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(6)'!$C$108,'group (6)'!$O$108,'group (6)'!$D$108,'group (6)'!$E$108,'group (6)'!$O$108,'group (6)'!$F$108,'group (6)'!$G$108,'group (6)'!$O$109,'group (6)'!$H$108,'group (6)'!$I$108)</c:f>
              <c:numCache>
                <c:formatCode>General</c:formatCode>
                <c:ptCount val="10"/>
                <c:pt idx="0" formatCode="0%">
                  <c:v>0.877069003348566</c:v>
                </c:pt>
                <c:pt idx="2" formatCode="0%">
                  <c:v>0.864282273242749</c:v>
                </c:pt>
                <c:pt idx="3" formatCode="0%">
                  <c:v>0.927294524170516</c:v>
                </c:pt>
                <c:pt idx="5" formatCode="0%">
                  <c:v>0.765093440820813</c:v>
                </c:pt>
                <c:pt idx="6" formatCode="0%">
                  <c:v>0.931090321531358</c:v>
                </c:pt>
                <c:pt idx="8" formatCode="0%">
                  <c:v>0.862319910116962</c:v>
                </c:pt>
                <c:pt idx="9" formatCode="0%">
                  <c:v>0.933159215093302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36864664"/>
        <c:axId val="2136855448"/>
      </c:barChart>
      <c:catAx>
        <c:axId val="2136864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6855448"/>
        <c:crosses val="autoZero"/>
        <c:auto val="1"/>
        <c:lblAlgn val="ctr"/>
        <c:lblOffset val="100"/>
        <c:noMultiLvlLbl val="0"/>
      </c:catAx>
      <c:valAx>
        <c:axId val="2136855448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3686466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4289307586551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'group (6)'!$D$76:$D$77</c:f>
              <c:numCache>
                <c:formatCode>0%</c:formatCode>
                <c:ptCount val="2"/>
                <c:pt idx="0">
                  <c:v>0.617209772577138</c:v>
                </c:pt>
                <c:pt idx="1">
                  <c:v>0.61859131959452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'group (6)'!$E$76:$E$77</c:f>
              <c:numCache>
                <c:formatCode>0%</c:formatCode>
                <c:ptCount val="2"/>
                <c:pt idx="0">
                  <c:v>0.156737614749632</c:v>
                </c:pt>
                <c:pt idx="1">
                  <c:v>0.153869575184043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(6)'!$K$75:$K$77,'group (6)'!$F$76:$F$77)</c:f>
              <c:numCache>
                <c:formatCode>General</c:formatCode>
                <c:ptCount val="5"/>
                <c:pt idx="3" formatCode="0%">
                  <c:v>0.269741142003052</c:v>
                </c:pt>
                <c:pt idx="4" formatCode="0%">
                  <c:v>0.264580354908648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(6)'!$K$75:$K$77,'group (6)'!$G$76:$G$77)</c:f>
              <c:numCache>
                <c:formatCode>General</c:formatCode>
                <c:ptCount val="5"/>
                <c:pt idx="3" formatCode="0%">
                  <c:v>0.504206245323717</c:v>
                </c:pt>
                <c:pt idx="4" formatCode="0%">
                  <c:v>0.507880539869915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(6)'!$K$75:$K$80,'group (6)'!$H$76:$H$77)</c:f>
              <c:numCache>
                <c:formatCode>General</c:formatCode>
                <c:ptCount val="8"/>
                <c:pt idx="6" formatCode="0%">
                  <c:v>0.615720370983653</c:v>
                </c:pt>
                <c:pt idx="7" formatCode="0%">
                  <c:v>0.612979486273144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(6)'!$K$75:$K$80,'group (6)'!$I$76:$I$77)</c:f>
              <c:numCache>
                <c:formatCode>General</c:formatCode>
                <c:ptCount val="8"/>
                <c:pt idx="6" formatCode="0%">
                  <c:v>0.158227016343116</c:v>
                </c:pt>
                <c:pt idx="7" formatCode="0%">
                  <c:v>0.159481408505418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36734744"/>
        <c:axId val="2136726504"/>
      </c:barChart>
      <c:catAx>
        <c:axId val="21367347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36726504"/>
        <c:crosses val="autoZero"/>
        <c:auto val="1"/>
        <c:lblAlgn val="ctr"/>
        <c:lblOffset val="100"/>
        <c:noMultiLvlLbl val="0"/>
      </c:catAx>
      <c:valAx>
        <c:axId val="2136726504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3673474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802416938655028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595959"/>
              </a:solidFill>
            </c:spPr>
          </c:dPt>
          <c:dPt>
            <c:idx val="2"/>
            <c:invertIfNegative val="0"/>
            <c:bubble3D val="0"/>
            <c:spPr>
              <a:solidFill>
                <a:srgbClr val="8DC63F"/>
              </a:solidFill>
            </c:spPr>
          </c:dPt>
          <c:dPt>
            <c:idx val="3"/>
            <c:invertIfNegative val="0"/>
            <c:bubble3D val="0"/>
            <c:spPr>
              <a:solidFill>
                <a:srgbClr val="9E1F63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ADEF"/>
              </a:solidFill>
            </c:spPr>
          </c:dPt>
          <c:dPt>
            <c:idx val="6"/>
            <c:invertIfNegative val="0"/>
            <c:bubble3D val="0"/>
            <c:spPr>
              <a:solidFill>
                <a:srgbClr val="F7941D"/>
              </a:solidFill>
            </c:spPr>
          </c:dPt>
          <c:dPt>
            <c:idx val="8"/>
            <c:invertIfNegative val="0"/>
            <c:bubble3D val="0"/>
            <c:spPr>
              <a:solidFill>
                <a:srgbClr val="A41E24"/>
              </a:solidFill>
            </c:spPr>
          </c:dPt>
          <c:dPt>
            <c:idx val="9"/>
            <c:invertIfNegative val="0"/>
            <c:bubble3D val="0"/>
            <c:spPr>
              <a:solidFill>
                <a:srgbClr val="003144"/>
              </a:solidFill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(1)'!$C$107,'group (1)'!$O$108,'group (1)'!$D$107,'group (1)'!$E$107,'group (1)'!$O$109,'group (1)'!$F$107,'group (1)'!$G$107,'group (1)'!$O$110,'group (1)'!$H$107,'group (1)'!$I$107)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(1)'!$C$108,'group (1)'!$O$108,'group (1)'!$D$108,'group (1)'!$E$108,'group (1)'!$O$108,'group (1)'!$F$108,'group (1)'!$G$108,'group (1)'!$O$109,'group (1)'!$H$108,'group (1)'!$I$108)</c:f>
              <c:numCache>
                <c:formatCode>General</c:formatCode>
                <c:ptCount val="10"/>
                <c:pt idx="0" formatCode="0%">
                  <c:v>0.798934938474069</c:v>
                </c:pt>
                <c:pt idx="2" formatCode="0%">
                  <c:v>0.795409106499025</c:v>
                </c:pt>
                <c:pt idx="3" formatCode="0%">
                  <c:v>0.823224319262354</c:v>
                </c:pt>
                <c:pt idx="5" formatCode="0%">
                  <c:v>0.7183224671837</c:v>
                </c:pt>
                <c:pt idx="6" formatCode="0%">
                  <c:v>0.867899209780826</c:v>
                </c:pt>
                <c:pt idx="8" formatCode="0%">
                  <c:v>0.795636378397029</c:v>
                </c:pt>
                <c:pt idx="9" formatCode="0%">
                  <c:v>0.828557888597259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40874696"/>
        <c:axId val="2140411800"/>
      </c:barChart>
      <c:catAx>
        <c:axId val="-2140874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40411800"/>
        <c:crosses val="autoZero"/>
        <c:auto val="1"/>
        <c:lblAlgn val="ctr"/>
        <c:lblOffset val="100"/>
        <c:noMultiLvlLbl val="0"/>
      </c:catAx>
      <c:valAx>
        <c:axId val="2140411800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2140874696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80241693865502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(6)'!$A$139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'group (6)'!$D$139</c:f>
              <c:numCache>
                <c:formatCode>0%</c:formatCode>
                <c:ptCount val="1"/>
                <c:pt idx="0">
                  <c:v>0.324667512215232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(6)'!$A$139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'group (6)'!$E$139</c:f>
              <c:numCache>
                <c:formatCode>0%</c:formatCode>
                <c:ptCount val="1"/>
                <c:pt idx="0">
                  <c:v>0.130020970445764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(6)'!$A$139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(6)'!$F$140,'group (6)'!$F$139)</c:f>
              <c:numCache>
                <c:formatCode>0%</c:formatCode>
                <c:ptCount val="2"/>
                <c:pt idx="1">
                  <c:v>0.0776768868668639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(6)'!$A$139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(6)'!$G$140,'group (6)'!$G$139)</c:f>
              <c:numCache>
                <c:formatCode>0%</c:formatCode>
                <c:ptCount val="2"/>
                <c:pt idx="1">
                  <c:v>0.377011595794132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(6)'!$A$139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(6)'!$H$140:$H$141,'group (6)'!$H$139)</c:f>
              <c:numCache>
                <c:formatCode>General</c:formatCode>
                <c:ptCount val="3"/>
                <c:pt idx="2" formatCode="0%">
                  <c:v>0.338726334631103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(6)'!$A$139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(6)'!$I$140:$I$141,'group (6)'!$I$139)</c:f>
              <c:numCache>
                <c:formatCode>General</c:formatCode>
                <c:ptCount val="3"/>
                <c:pt idx="2" formatCode="0%">
                  <c:v>0.115962148029893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36578168"/>
        <c:axId val="2136572808"/>
      </c:barChart>
      <c:catAx>
        <c:axId val="213657816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136572808"/>
        <c:crosses val="autoZero"/>
        <c:auto val="1"/>
        <c:lblAlgn val="ctr"/>
        <c:lblOffset val="100"/>
        <c:noMultiLvlLbl val="0"/>
      </c:catAx>
      <c:valAx>
        <c:axId val="2136572808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36578168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6273434570678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'group (7)'!$D$10:$D$11</c:f>
              <c:numCache>
                <c:formatCode>0%</c:formatCode>
                <c:ptCount val="2"/>
                <c:pt idx="0">
                  <c:v>0.5018493001668</c:v>
                </c:pt>
                <c:pt idx="1">
                  <c:v>0.497926550111137</c:v>
                </c:pt>
              </c:numCache>
            </c:numRef>
          </c:val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'group (7)'!$E$10:$E$11</c:f>
              <c:numCache>
                <c:formatCode>0%</c:formatCode>
                <c:ptCount val="2"/>
                <c:pt idx="0">
                  <c:v>0.115454347668431</c:v>
                </c:pt>
                <c:pt idx="1">
                  <c:v>0.114601352600225</c:v>
                </c:pt>
              </c:numCache>
            </c:numRef>
          </c:val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(7)'!$N$15:$N$17,'group (7)'!$F$10:$F$11)</c:f>
              <c:numCache>
                <c:formatCode>General</c:formatCode>
                <c:ptCount val="5"/>
                <c:pt idx="3" formatCode="0%">
                  <c:v>0.209392450504025</c:v>
                </c:pt>
                <c:pt idx="4" formatCode="0%">
                  <c:v>0.202079610997104</c:v>
                </c:pt>
              </c:numCache>
            </c:numRef>
          </c:val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(7)'!$N$15:$N$17,'group (7)'!$G$10:$G$11)</c:f>
              <c:numCache>
                <c:formatCode>General</c:formatCode>
                <c:ptCount val="5"/>
                <c:pt idx="3" formatCode="0%">
                  <c:v>0.407911197331206</c:v>
                </c:pt>
                <c:pt idx="4" formatCode="0%">
                  <c:v>0.410448291714257</c:v>
                </c:pt>
              </c:numCache>
            </c:numRef>
          </c:val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(7)'!$N$15:$N$20,'group (7)'!$H$10:$H$11)</c:f>
              <c:numCache>
                <c:formatCode>General</c:formatCode>
                <c:ptCount val="8"/>
                <c:pt idx="6" formatCode="0%">
                  <c:v>0.496940496047574</c:v>
                </c:pt>
                <c:pt idx="7" formatCode="0%">
                  <c:v>0.491528476168359</c:v>
                </c:pt>
              </c:numCache>
            </c:numRef>
          </c:val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(7)'!$N$15:$N$20,'group (7)'!$I$10:$I$11)</c:f>
              <c:numCache>
                <c:formatCode>General</c:formatCode>
                <c:ptCount val="8"/>
                <c:pt idx="6" formatCode="0%">
                  <c:v>0.120363151787657</c:v>
                </c:pt>
                <c:pt idx="7" formatCode="0%">
                  <c:v>0.120999426543002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36437480"/>
        <c:axId val="2136440520"/>
      </c:barChart>
      <c:catAx>
        <c:axId val="21364374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36440520"/>
        <c:crosses val="autoZero"/>
        <c:auto val="1"/>
        <c:lblAlgn val="ctr"/>
        <c:lblOffset val="100"/>
        <c:noMultiLvlLbl val="0"/>
      </c:catAx>
      <c:valAx>
        <c:axId val="2136440520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36437480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5479783777027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'group (7)'!$D$43:$D$44</c:f>
              <c:numCache>
                <c:formatCode>0%</c:formatCode>
                <c:ptCount val="2"/>
                <c:pt idx="0">
                  <c:v>0.532326583369237</c:v>
                </c:pt>
                <c:pt idx="1">
                  <c:v>0.529384835738632</c:v>
                </c:pt>
              </c:numCache>
            </c:numRef>
          </c:val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'group (7)'!$E$43:$E$44</c:f>
              <c:numCache>
                <c:formatCode>0%</c:formatCode>
                <c:ptCount val="2"/>
                <c:pt idx="0">
                  <c:v>0.123558810857389</c:v>
                </c:pt>
                <c:pt idx="1">
                  <c:v>0.120444738559722</c:v>
                </c:pt>
              </c:numCache>
            </c:numRef>
          </c:val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(7)'!$N$15:$N$17,'group (7)'!$F$43:$F$44)</c:f>
              <c:numCache>
                <c:formatCode>General</c:formatCode>
                <c:ptCount val="5"/>
                <c:pt idx="3" formatCode="0%">
                  <c:v>0.227561395950022</c:v>
                </c:pt>
                <c:pt idx="4" formatCode="0%">
                  <c:v>0.226761367756908</c:v>
                </c:pt>
              </c:numCache>
            </c:numRef>
          </c:val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(7)'!$N$15:$N$17,'group (7)'!$G$43:$G$44)</c:f>
              <c:numCache>
                <c:formatCode>General</c:formatCode>
                <c:ptCount val="5"/>
                <c:pt idx="3" formatCode="0%">
                  <c:v>0.428323998276605</c:v>
                </c:pt>
                <c:pt idx="4" formatCode="0%">
                  <c:v>0.423068206541446</c:v>
                </c:pt>
              </c:numCache>
            </c:numRef>
          </c:val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(7)'!$N$15:$N$20,'group (7)'!$H$43:$H$44)</c:f>
              <c:numCache>
                <c:formatCode>General</c:formatCode>
                <c:ptCount val="8"/>
                <c:pt idx="6" formatCode="0%">
                  <c:v>0.528255062473072</c:v>
                </c:pt>
                <c:pt idx="7" formatCode="0%">
                  <c:v>0.523859598230474</c:v>
                </c:pt>
              </c:numCache>
            </c:numRef>
          </c:val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(7)'!$N$15:$N$20,'group (7)'!$I$43:$I$44)</c:f>
              <c:numCache>
                <c:formatCode>General</c:formatCode>
                <c:ptCount val="8"/>
                <c:pt idx="6" formatCode="0%">
                  <c:v>0.127630331753554</c:v>
                </c:pt>
                <c:pt idx="7" formatCode="0%">
                  <c:v>0.12596997606788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36197144"/>
        <c:axId val="2136200152"/>
      </c:barChart>
      <c:catAx>
        <c:axId val="21361971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36200152"/>
        <c:crosses val="autoZero"/>
        <c:auto val="1"/>
        <c:lblAlgn val="ctr"/>
        <c:lblOffset val="100"/>
        <c:noMultiLvlLbl val="0"/>
      </c:catAx>
      <c:valAx>
        <c:axId val="2136200152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3619714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802416938655028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rgbClr val="8DC63F"/>
              </a:solidFill>
            </c:spPr>
          </c:dPt>
          <c:dPt>
            <c:idx val="3"/>
            <c:invertIfNegative val="0"/>
            <c:bubble3D val="0"/>
            <c:spPr>
              <a:solidFill>
                <a:srgbClr val="9E1F63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ADEF"/>
              </a:solidFill>
            </c:spPr>
          </c:dPt>
          <c:dPt>
            <c:idx val="6"/>
            <c:invertIfNegative val="0"/>
            <c:bubble3D val="0"/>
            <c:spPr>
              <a:solidFill>
                <a:srgbClr val="F7941D"/>
              </a:solidFill>
            </c:spPr>
          </c:dPt>
          <c:dPt>
            <c:idx val="8"/>
            <c:invertIfNegative val="0"/>
            <c:bubble3D val="0"/>
            <c:spPr>
              <a:solidFill>
                <a:srgbClr val="A41E24"/>
              </a:solidFill>
            </c:spPr>
          </c:dPt>
          <c:dPt>
            <c:idx val="9"/>
            <c:invertIfNegative val="0"/>
            <c:bubble3D val="0"/>
            <c:spPr>
              <a:solidFill>
                <a:srgbClr val="003144"/>
              </a:solidFill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(7)'!$C$107,'group (7)'!$O$108,'group (7)'!$D$107,'group (7)'!$E$107,'group (7)'!$O$109,'group (7)'!$F$107,'group (7)'!$G$107,'group (7)'!$O$110,'group (7)'!$H$107,'group (7)'!$I$107)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(7)'!$C$108,'group (7)'!$O$108,'group (7)'!$D$108,'group (7)'!$E$108,'group (7)'!$O$108,'group (7)'!$F$108,'group (7)'!$G$108,'group (7)'!$O$109,'group (7)'!$H$108,'group (7)'!$I$108)</c:f>
              <c:numCache>
                <c:formatCode>General</c:formatCode>
                <c:ptCount val="10"/>
                <c:pt idx="0" formatCode="0%">
                  <c:v>0.842285736807877</c:v>
                </c:pt>
                <c:pt idx="2" formatCode="0%">
                  <c:v>0.827207756994974</c:v>
                </c:pt>
                <c:pt idx="3" formatCode="0%">
                  <c:v>0.907245972522491</c:v>
                </c:pt>
                <c:pt idx="5" formatCode="0%">
                  <c:v>0.723005850389079</c:v>
                </c:pt>
                <c:pt idx="6" formatCode="0%">
                  <c:v>0.905657150904299</c:v>
                </c:pt>
                <c:pt idx="8" formatCode="0%">
                  <c:v>0.829701161425029</c:v>
                </c:pt>
                <c:pt idx="9" formatCode="0%">
                  <c:v>0.894372615872802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36166728"/>
        <c:axId val="2136162520"/>
      </c:barChart>
      <c:catAx>
        <c:axId val="2136166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6162520"/>
        <c:crosses val="autoZero"/>
        <c:auto val="1"/>
        <c:lblAlgn val="ctr"/>
        <c:lblOffset val="100"/>
        <c:noMultiLvlLbl val="0"/>
      </c:catAx>
      <c:valAx>
        <c:axId val="2136162520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36166728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3495656792900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'group (7)'!$D$76:$D$77</c:f>
              <c:numCache>
                <c:formatCode>0%</c:formatCode>
                <c:ptCount val="2"/>
                <c:pt idx="0">
                  <c:v>0.562643367667768</c:v>
                </c:pt>
                <c:pt idx="1">
                  <c:v>0.566242998707454</c:v>
                </c:pt>
              </c:numCache>
            </c:numRef>
          </c:val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'group (7)'!$E$76:$E$77</c:f>
              <c:numCache>
                <c:formatCode>0%</c:formatCode>
                <c:ptCount val="2"/>
                <c:pt idx="0">
                  <c:v>0.132571362778875</c:v>
                </c:pt>
                <c:pt idx="1">
                  <c:v>0.128634209392503</c:v>
                </c:pt>
              </c:numCache>
            </c:numRef>
          </c:val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(7)'!$K$75:$K$77,'group (7)'!$F$76:$F$77)</c:f>
              <c:numCache>
                <c:formatCode>General</c:formatCode>
                <c:ptCount val="5"/>
                <c:pt idx="3" formatCode="0%">
                  <c:v>0.256998999194041</c:v>
                </c:pt>
                <c:pt idx="4" formatCode="0%">
                  <c:v>0.252012063765618</c:v>
                </c:pt>
              </c:numCache>
            </c:numRef>
          </c:val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(7)'!$K$75:$K$77,'group (7)'!$G$76:$G$77)</c:f>
              <c:numCache>
                <c:formatCode>General</c:formatCode>
                <c:ptCount val="5"/>
                <c:pt idx="3" formatCode="0%">
                  <c:v>0.438215731252602</c:v>
                </c:pt>
                <c:pt idx="4" formatCode="0%">
                  <c:v>0.442865144334339</c:v>
                </c:pt>
              </c:numCache>
            </c:numRef>
          </c:val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(7)'!$K$75:$K$80,'group (7)'!$H$76:$H$77)</c:f>
              <c:numCache>
                <c:formatCode>General</c:formatCode>
                <c:ptCount val="8"/>
                <c:pt idx="6" formatCode="0%">
                  <c:v>0.562120822963626</c:v>
                </c:pt>
                <c:pt idx="7" formatCode="0%">
                  <c:v>0.558703145196036</c:v>
                </c:pt>
              </c:numCache>
            </c:numRef>
          </c:val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(7)'!$K$75:$K$80,'group (7)'!$I$76:$I$77)</c:f>
              <c:numCache>
                <c:formatCode>General</c:formatCode>
                <c:ptCount val="8"/>
                <c:pt idx="6" formatCode="0%">
                  <c:v>0.133093907483017</c:v>
                </c:pt>
                <c:pt idx="7" formatCode="0%">
                  <c:v>0.136174062903921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32922616"/>
        <c:axId val="2139030888"/>
      </c:barChart>
      <c:catAx>
        <c:axId val="21329226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39030888"/>
        <c:crosses val="autoZero"/>
        <c:auto val="1"/>
        <c:lblAlgn val="ctr"/>
        <c:lblOffset val="100"/>
        <c:noMultiLvlLbl val="0"/>
      </c:catAx>
      <c:valAx>
        <c:axId val="2139030888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32922616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80241693865502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(7)'!$A$139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'group (7)'!$D$139</c:f>
              <c:numCache>
                <c:formatCode>0%</c:formatCode>
                <c:ptCount val="1"/>
                <c:pt idx="0">
                  <c:v>0.311579793765144</c:v>
                </c:pt>
              </c:numCache>
            </c:numRef>
          </c:val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(7)'!$A$139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'group (7)'!$E$139</c:f>
              <c:numCache>
                <c:formatCode>0%</c:formatCode>
                <c:ptCount val="1"/>
                <c:pt idx="0">
                  <c:v>0.105399267638078</c:v>
                </c:pt>
              </c:numCache>
            </c:numRef>
          </c:val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(7)'!$A$139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(7)'!$F$140,'group (7)'!$F$139)</c:f>
              <c:numCache>
                <c:formatCode>0%</c:formatCode>
                <c:ptCount val="2"/>
                <c:pt idx="1">
                  <c:v>0.0968152035727092</c:v>
                </c:pt>
              </c:numCache>
            </c:numRef>
          </c:val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(7)'!$A$139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(7)'!$G$140,'group (7)'!$G$139)</c:f>
              <c:numCache>
                <c:formatCode>0%</c:formatCode>
                <c:ptCount val="2"/>
                <c:pt idx="1">
                  <c:v>0.320163857830514</c:v>
                </c:pt>
              </c:numCache>
            </c:numRef>
          </c:val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(7)'!$A$139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(7)'!$H$140:$H$141,'group (7)'!$H$139)</c:f>
              <c:numCache>
                <c:formatCode>General</c:formatCode>
                <c:ptCount val="3"/>
                <c:pt idx="2" formatCode="0%">
                  <c:v>0.324220461945794</c:v>
                </c:pt>
              </c:numCache>
            </c:numRef>
          </c:val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(7)'!$A$139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(7)'!$I$140:$I$141,'group (7)'!$I$139)</c:f>
              <c:numCache>
                <c:formatCode>General</c:formatCode>
                <c:ptCount val="3"/>
                <c:pt idx="2" formatCode="0%">
                  <c:v>0.0927585994574292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37381224"/>
        <c:axId val="2133762504"/>
      </c:barChart>
      <c:catAx>
        <c:axId val="213738122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133762504"/>
        <c:crosses val="autoZero"/>
        <c:auto val="1"/>
        <c:lblAlgn val="ctr"/>
        <c:lblOffset val="100"/>
        <c:noMultiLvlLbl val="0"/>
      </c:catAx>
      <c:valAx>
        <c:axId val="2133762504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3738122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2702005999250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'group (1)'!$D$76:$D$77</c:f>
              <c:numCache>
                <c:formatCode>0%</c:formatCode>
                <c:ptCount val="2"/>
                <c:pt idx="0">
                  <c:v>0.576817228260225</c:v>
                </c:pt>
                <c:pt idx="1">
                  <c:v>0.587773494810319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'group (1)'!$E$76:$E$77</c:f>
              <c:numCache>
                <c:formatCode>0%</c:formatCode>
                <c:ptCount val="2"/>
                <c:pt idx="0">
                  <c:v>0.0873241439797091</c:v>
                </c:pt>
                <c:pt idx="1">
                  <c:v>0.0839848911488377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(1)'!$K$75:$K$77,'group (1)'!$F$76:$F$77)</c:f>
              <c:numCache>
                <c:formatCode>General</c:formatCode>
                <c:ptCount val="5"/>
                <c:pt idx="3" formatCode="0%">
                  <c:v>0.321560214760646</c:v>
                </c:pt>
                <c:pt idx="4" formatCode="0%">
                  <c:v>0.322309248475901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(1)'!$K$75:$K$77,'group (1)'!$G$76:$G$77)</c:f>
              <c:numCache>
                <c:formatCode>General</c:formatCode>
                <c:ptCount val="5"/>
                <c:pt idx="3" formatCode="0%">
                  <c:v>0.342581157479288</c:v>
                </c:pt>
                <c:pt idx="4" formatCode="0%">
                  <c:v>0.349449137483255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(1)'!$K$75:$K$80,'group (1)'!$H$76:$H$77)</c:f>
              <c:numCache>
                <c:formatCode>General</c:formatCode>
                <c:ptCount val="8"/>
                <c:pt idx="6" formatCode="0%">
                  <c:v>0.59511218043687</c:v>
                </c:pt>
                <c:pt idx="7" formatCode="0%">
                  <c:v>0.602663641251355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(1)'!$K$75:$K$80,'group (1)'!$I$76:$I$77)</c:f>
              <c:numCache>
                <c:formatCode>General</c:formatCode>
                <c:ptCount val="8"/>
                <c:pt idx="6" formatCode="0%">
                  <c:v>0.069029191803065</c:v>
                </c:pt>
                <c:pt idx="7" formatCode="0%">
                  <c:v>0.0690947447078014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18237720"/>
        <c:axId val="-2140825928"/>
      </c:barChart>
      <c:catAx>
        <c:axId val="21182377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-2140825928"/>
        <c:crosses val="autoZero"/>
        <c:auto val="1"/>
        <c:lblAlgn val="ctr"/>
        <c:lblOffset val="100"/>
        <c:noMultiLvlLbl val="0"/>
      </c:catAx>
      <c:valAx>
        <c:axId val="-2140825928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18237720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80241693865502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'group (1)'!$D$139</c:f>
              <c:numCache>
                <c:formatCode>0%</c:formatCode>
                <c:ptCount val="1"/>
                <c:pt idx="0">
                  <c:v>0.198782941898816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'group (1)'!$E$139</c:f>
              <c:numCache>
                <c:formatCode>0%</c:formatCode>
                <c:ptCount val="1"/>
                <c:pt idx="0">
                  <c:v>0.0534946219276194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(1)'!$F$140,'group (1)'!$F$139)</c:f>
              <c:numCache>
                <c:formatCode>0%</c:formatCode>
                <c:ptCount val="2"/>
                <c:pt idx="1">
                  <c:v>0.0750390577282868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(1)'!$G$140,'group (1)'!$G$139)</c:f>
              <c:numCache>
                <c:formatCode>0%</c:formatCode>
                <c:ptCount val="2"/>
                <c:pt idx="1">
                  <c:v>0.177238506098149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(1)'!$H$140:$H$141,'group (1)'!$H$139)</c:f>
              <c:numCache>
                <c:formatCode>General</c:formatCode>
                <c:ptCount val="3"/>
                <c:pt idx="2" formatCode="0%">
                  <c:v>0.217440641896888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'group (1)'!$A$139</c:f>
              <c:numCache>
                <c:formatCode>0</c:formatCode>
                <c:ptCount val="1"/>
                <c:pt idx="0">
                  <c:v>2010.0</c:v>
                </c:pt>
              </c:numCache>
            </c:numRef>
          </c:cat>
          <c:val>
            <c:numRef>
              <c:f>('group (1)'!$I$140:$I$141,'group (1)'!$I$139)</c:f>
              <c:numCache>
                <c:formatCode>General</c:formatCode>
                <c:ptCount val="3"/>
                <c:pt idx="2" formatCode="0%">
                  <c:v>0.0348369219295482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40439160"/>
        <c:axId val="-2140748632"/>
      </c:barChart>
      <c:catAx>
        <c:axId val="214043916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-2140748632"/>
        <c:crosses val="autoZero"/>
        <c:auto val="1"/>
        <c:lblAlgn val="ctr"/>
        <c:lblOffset val="100"/>
        <c:noMultiLvlLbl val="0"/>
      </c:catAx>
      <c:valAx>
        <c:axId val="-2140748632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40439160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3098831396075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'group (2)'!$D$10:$D$11</c:f>
              <c:numCache>
                <c:formatCode>0%</c:formatCode>
                <c:ptCount val="2"/>
                <c:pt idx="0">
                  <c:v>0.55733768243808</c:v>
                </c:pt>
                <c:pt idx="1">
                  <c:v>0.553025267380061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'group (2)'!$E$10:$E$11</c:f>
              <c:numCache>
                <c:formatCode>0%</c:formatCode>
                <c:ptCount val="2"/>
                <c:pt idx="0">
                  <c:v>0.146830012640949</c:v>
                </c:pt>
                <c:pt idx="1">
                  <c:v>0.145325235143254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(2)'!$N$15:$N$17,'group (2)'!$F$10:$F$11)</c:f>
              <c:numCache>
                <c:formatCode>General</c:formatCode>
                <c:ptCount val="5"/>
                <c:pt idx="3" formatCode="0%">
                  <c:v>0.202943827548542</c:v>
                </c:pt>
                <c:pt idx="4" formatCode="0%">
                  <c:v>0.198654327292023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(2)'!$N$15:$N$17,'group (2)'!$G$10:$G$11)</c:f>
              <c:numCache>
                <c:formatCode>General</c:formatCode>
                <c:ptCount val="5"/>
                <c:pt idx="3" formatCode="0%">
                  <c:v>0.501223867530488</c:v>
                </c:pt>
                <c:pt idx="4" formatCode="0%">
                  <c:v>0.499696175231292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(2)'!$N$15:$N$20,'group (2)'!$H$10:$H$11)</c:f>
              <c:numCache>
                <c:formatCode>General</c:formatCode>
                <c:ptCount val="8"/>
                <c:pt idx="6" formatCode="0%">
                  <c:v>0.541118539922627</c:v>
                </c:pt>
                <c:pt idx="7" formatCode="0%">
                  <c:v>0.536963920452114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2015.0</c:v>
                </c:pt>
                <c:pt idx="1">
                  <c:v>2016.0</c:v>
                </c:pt>
                <c:pt idx="3">
                  <c:v>2015.0</c:v>
                </c:pt>
                <c:pt idx="4">
                  <c:v>2016.0</c:v>
                </c:pt>
                <c:pt idx="6">
                  <c:v>2015.0</c:v>
                </c:pt>
                <c:pt idx="7">
                  <c:v>2016.0</c:v>
                </c:pt>
              </c:numCache>
            </c:numRef>
          </c:cat>
          <c:val>
            <c:numRef>
              <c:f>('group (2)'!$N$15:$N$20,'group (2)'!$I$10:$I$11)</c:f>
              <c:numCache>
                <c:formatCode>General</c:formatCode>
                <c:ptCount val="8"/>
                <c:pt idx="6" formatCode="0%">
                  <c:v>0.163049155156403</c:v>
                </c:pt>
                <c:pt idx="7" formatCode="0%">
                  <c:v>0.161386582071201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-2146055000"/>
        <c:axId val="-2087581896"/>
      </c:barChart>
      <c:catAx>
        <c:axId val="-21460550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-2087581896"/>
        <c:crosses val="autoZero"/>
        <c:auto val="1"/>
        <c:lblAlgn val="ctr"/>
        <c:lblOffset val="100"/>
        <c:noMultiLvlLbl val="0"/>
      </c:catAx>
      <c:valAx>
        <c:axId val="-2087581896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2146055000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2702005999250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'group (2)'!$D$43:$D$44</c:f>
              <c:numCache>
                <c:formatCode>0%</c:formatCode>
                <c:ptCount val="2"/>
                <c:pt idx="0">
                  <c:v>0.586461048419001</c:v>
                </c:pt>
                <c:pt idx="1">
                  <c:v>0.588067325668764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'group (2)'!$E$43:$E$44</c:f>
              <c:numCache>
                <c:formatCode>0%</c:formatCode>
                <c:ptCount val="2"/>
                <c:pt idx="0">
                  <c:v>0.157278115089739</c:v>
                </c:pt>
                <c:pt idx="1">
                  <c:v>0.152401848551336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(2)'!$N$15:$N$17,'group (2)'!$F$43:$F$44)</c:f>
              <c:numCache>
                <c:formatCode>General</c:formatCode>
                <c:ptCount val="5"/>
                <c:pt idx="3" formatCode="0%">
                  <c:v>0.222666600518752</c:v>
                </c:pt>
                <c:pt idx="4" formatCode="0%">
                  <c:v>0.222051161071876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(2)'!$N$15:$N$17,'group (2)'!$G$43:$G$44)</c:f>
              <c:numCache>
                <c:formatCode>General</c:formatCode>
                <c:ptCount val="5"/>
                <c:pt idx="3" formatCode="0%">
                  <c:v>0.521072562989987</c:v>
                </c:pt>
                <c:pt idx="4" formatCode="0%">
                  <c:v>0.518418013148224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(2)'!$N$15:$N$20,'group (2)'!$H$43:$H$44)</c:f>
              <c:numCache>
                <c:formatCode>General</c:formatCode>
                <c:ptCount val="8"/>
                <c:pt idx="6" formatCode="0%">
                  <c:v>0.572393167938106</c:v>
                </c:pt>
                <c:pt idx="7" formatCode="0%">
                  <c:v>0.57095090757107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2014.0</c:v>
                </c:pt>
                <c:pt idx="1">
                  <c:v>2015.0</c:v>
                </c:pt>
                <c:pt idx="3">
                  <c:v>2014.0</c:v>
                </c:pt>
                <c:pt idx="4">
                  <c:v>2015.0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('group (2)'!$N$15:$N$20,'group (2)'!$I$43:$I$44)</c:f>
              <c:numCache>
                <c:formatCode>General</c:formatCode>
                <c:ptCount val="8"/>
                <c:pt idx="6" formatCode="0%">
                  <c:v>0.171345995570634</c:v>
                </c:pt>
                <c:pt idx="7" formatCode="0%">
                  <c:v>0.16951826664903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46339256"/>
        <c:axId val="2146214888"/>
      </c:barChart>
      <c:catAx>
        <c:axId val="21463392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46214888"/>
        <c:crosses val="autoZero"/>
        <c:auto val="1"/>
        <c:lblAlgn val="ctr"/>
        <c:lblOffset val="100"/>
        <c:noMultiLvlLbl val="0"/>
      </c:catAx>
      <c:valAx>
        <c:axId val="2146214888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46339256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802416938655028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rgbClr val="8DC63F"/>
              </a:solidFill>
            </c:spPr>
          </c:dPt>
          <c:dPt>
            <c:idx val="3"/>
            <c:invertIfNegative val="0"/>
            <c:bubble3D val="0"/>
            <c:spPr>
              <a:solidFill>
                <a:srgbClr val="9E1F63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ADEF"/>
              </a:solidFill>
            </c:spPr>
          </c:dPt>
          <c:dPt>
            <c:idx val="6"/>
            <c:invertIfNegative val="0"/>
            <c:bubble3D val="0"/>
            <c:spPr>
              <a:solidFill>
                <a:srgbClr val="F7941D"/>
              </a:solidFill>
            </c:spPr>
          </c:dPt>
          <c:dPt>
            <c:idx val="8"/>
            <c:invertIfNegative val="0"/>
            <c:bubble3D val="0"/>
            <c:spPr>
              <a:solidFill>
                <a:srgbClr val="A41E24"/>
              </a:solidFill>
            </c:spPr>
          </c:dPt>
          <c:dPt>
            <c:idx val="9"/>
            <c:invertIfNegative val="0"/>
            <c:bubble3D val="0"/>
            <c:spPr>
              <a:solidFill>
                <a:srgbClr val="003144"/>
              </a:solidFill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(2)'!$C$107,'group (2)'!$O$108,'group (2)'!$D$107,'group (2)'!$E$107,'group (2)'!$O$109,'group (2)'!$F$107,'group (2)'!$G$107,'group (2)'!$O$110,'group (2)'!$H$107,'group (2)'!$I$107)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(2)'!$C$108,'group (2)'!$O$108,'group (2)'!$D$108,'group (2)'!$E$108,'group (2)'!$O$108,'group (2)'!$F$108,'group (2)'!$G$108,'group (2)'!$O$109,'group (2)'!$H$108,'group (2)'!$I$108)</c:f>
              <c:numCache>
                <c:formatCode>General</c:formatCode>
                <c:ptCount val="10"/>
                <c:pt idx="0" formatCode="0%">
                  <c:v>0.885668056634044</c:v>
                </c:pt>
                <c:pt idx="2" formatCode="0%">
                  <c:v>0.872773178143579</c:v>
                </c:pt>
                <c:pt idx="3" formatCode="0%">
                  <c:v>0.933750677375262</c:v>
                </c:pt>
                <c:pt idx="5" formatCode="0%">
                  <c:v>0.76679311251014</c:v>
                </c:pt>
                <c:pt idx="6" formatCode="0%">
                  <c:v>0.936466125031736</c:v>
                </c:pt>
                <c:pt idx="8" formatCode="0%">
                  <c:v>0.871666429612772</c:v>
                </c:pt>
                <c:pt idx="9" formatCode="0%">
                  <c:v>0.932441461640113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086913000"/>
        <c:axId val="2028166792"/>
      </c:barChart>
      <c:catAx>
        <c:axId val="-2086913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28166792"/>
        <c:crosses val="autoZero"/>
        <c:auto val="1"/>
        <c:lblAlgn val="ctr"/>
        <c:lblOffset val="100"/>
        <c:noMultiLvlLbl val="0"/>
      </c:catAx>
      <c:valAx>
        <c:axId val="2028166792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2086913000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6"/>
          <c:y val="0.0390075297296789"/>
          <c:w val="0.868444908241892"/>
          <c:h val="0.73495656792900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DC63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'group (2)'!$D$76:$D$77</c:f>
              <c:numCache>
                <c:formatCode>0%</c:formatCode>
                <c:ptCount val="2"/>
                <c:pt idx="0">
                  <c:v>0.618287723211216</c:v>
                </c:pt>
                <c:pt idx="1">
                  <c:v>0.617971625088886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9E1F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'group (2)'!$E$76:$E$77</c:f>
              <c:numCache>
                <c:formatCode>0%</c:formatCode>
                <c:ptCount val="2"/>
                <c:pt idx="0">
                  <c:v>0.164147681028781</c:v>
                </c:pt>
                <c:pt idx="1">
                  <c:v>0.162465638066598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spPr>
            <a:solidFill>
              <a:srgbClr val="00ADE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(2)'!$K$75:$K$77,'group (2)'!$F$76:$F$77)</c:f>
              <c:numCache>
                <c:formatCode>General</c:formatCode>
                <c:ptCount val="5"/>
                <c:pt idx="3" formatCode="0%">
                  <c:v>0.25562255347505</c:v>
                </c:pt>
                <c:pt idx="4" formatCode="0%">
                  <c:v>0.245818370547896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spPr>
            <a:solidFill>
              <a:srgbClr val="F7941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(2)'!$K$75:$K$77,'group (2)'!$G$76:$G$77)</c:f>
              <c:numCache>
                <c:formatCode>General</c:formatCode>
                <c:ptCount val="5"/>
                <c:pt idx="3" formatCode="0%">
                  <c:v>0.526812850764947</c:v>
                </c:pt>
                <c:pt idx="4" formatCode="0%">
                  <c:v>0.534618892607589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spPr>
            <a:solidFill>
              <a:srgbClr val="A41E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(2)'!$K$75:$K$80,'group (2)'!$H$76:$H$77)</c:f>
              <c:numCache>
                <c:formatCode>General</c:formatCode>
                <c:ptCount val="8"/>
                <c:pt idx="6" formatCode="0%">
                  <c:v>0.607319540068937</c:v>
                </c:pt>
                <c:pt idx="7" formatCode="0%">
                  <c:v>0.60145245555051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spPr>
            <a:solidFill>
              <a:srgbClr val="00314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2013.0</c:v>
                </c:pt>
                <c:pt idx="1">
                  <c:v>2014.0</c:v>
                </c:pt>
                <c:pt idx="3">
                  <c:v>2013.0</c:v>
                </c:pt>
                <c:pt idx="4">
                  <c:v>2014.0</c:v>
                </c:pt>
                <c:pt idx="6">
                  <c:v>2013.0</c:v>
                </c:pt>
                <c:pt idx="7">
                  <c:v>2014.0</c:v>
                </c:pt>
              </c:numCache>
            </c:numRef>
          </c:cat>
          <c:val>
            <c:numRef>
              <c:f>('group (2)'!$K$75:$K$80,'group (2)'!$I$76:$I$77)</c:f>
              <c:numCache>
                <c:formatCode>General</c:formatCode>
                <c:ptCount val="8"/>
                <c:pt idx="6" formatCode="0%">
                  <c:v>0.17511586417106</c:v>
                </c:pt>
                <c:pt idx="7" formatCode="0%">
                  <c:v>0.178984807604975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028174680"/>
        <c:axId val="-2146078888"/>
      </c:barChart>
      <c:catAx>
        <c:axId val="20281746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-2146078888"/>
        <c:crosses val="autoZero"/>
        <c:auto val="1"/>
        <c:lblAlgn val="ctr"/>
        <c:lblOffset val="100"/>
        <c:noMultiLvlLbl val="0"/>
      </c:catAx>
      <c:valAx>
        <c:axId val="-2146078888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028174680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4" Type="http://schemas.openxmlformats.org/officeDocument/2006/relationships/chart" Target="../charts/chart9.xml"/><Relationship Id="rId5" Type="http://schemas.openxmlformats.org/officeDocument/2006/relationships/chart" Target="../charts/chart10.xml"/><Relationship Id="rId1" Type="http://schemas.openxmlformats.org/officeDocument/2006/relationships/chart" Target="../charts/chart6.xml"/><Relationship Id="rId2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4" Type="http://schemas.openxmlformats.org/officeDocument/2006/relationships/chart" Target="../charts/chart14.xml"/><Relationship Id="rId5" Type="http://schemas.openxmlformats.org/officeDocument/2006/relationships/chart" Target="../charts/chart15.xml"/><Relationship Id="rId1" Type="http://schemas.openxmlformats.org/officeDocument/2006/relationships/chart" Target="../charts/chart11.xml"/><Relationship Id="rId2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4" Type="http://schemas.openxmlformats.org/officeDocument/2006/relationships/chart" Target="../charts/chart19.xml"/><Relationship Id="rId5" Type="http://schemas.openxmlformats.org/officeDocument/2006/relationships/chart" Target="../charts/chart20.xml"/><Relationship Id="rId1" Type="http://schemas.openxmlformats.org/officeDocument/2006/relationships/chart" Target="../charts/chart16.xml"/><Relationship Id="rId2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4" Type="http://schemas.openxmlformats.org/officeDocument/2006/relationships/chart" Target="../charts/chart24.xml"/><Relationship Id="rId5" Type="http://schemas.openxmlformats.org/officeDocument/2006/relationships/chart" Target="../charts/chart25.xml"/><Relationship Id="rId1" Type="http://schemas.openxmlformats.org/officeDocument/2006/relationships/chart" Target="../charts/chart21.xml"/><Relationship Id="rId2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4" Type="http://schemas.openxmlformats.org/officeDocument/2006/relationships/chart" Target="../charts/chart29.xml"/><Relationship Id="rId5" Type="http://schemas.openxmlformats.org/officeDocument/2006/relationships/chart" Target="../charts/chart30.xml"/><Relationship Id="rId1" Type="http://schemas.openxmlformats.org/officeDocument/2006/relationships/chart" Target="../charts/chart26.xml"/><Relationship Id="rId2" Type="http://schemas.openxmlformats.org/officeDocument/2006/relationships/chart" Target="../charts/chart2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4" Type="http://schemas.openxmlformats.org/officeDocument/2006/relationships/chart" Target="../charts/chart34.xml"/><Relationship Id="rId5" Type="http://schemas.openxmlformats.org/officeDocument/2006/relationships/chart" Target="../charts/chart35.xml"/><Relationship Id="rId1" Type="http://schemas.openxmlformats.org/officeDocument/2006/relationships/chart" Target="../charts/chart31.xml"/><Relationship Id="rId2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workbookViewId="0">
      <pane ySplit="1" topLeftCell="A42" activePane="bottomLeft" state="frozen"/>
      <selection activeCell="B1" sqref="B1"/>
      <selection pane="bottomLeft" activeCell="P1" activeCellId="1" sqref="E1:K1048576 P1:P1048576"/>
    </sheetView>
  </sheetViews>
  <sheetFormatPr baseColWidth="10" defaultColWidth="8.83203125" defaultRowHeight="14" x14ac:dyDescent="0"/>
  <cols>
    <col min="1" max="1" width="21.5" style="29" bestFit="1" customWidth="1"/>
    <col min="2" max="2" width="16.5" style="29" bestFit="1" customWidth="1"/>
    <col min="3" max="3" width="15.1640625" style="29" bestFit="1" customWidth="1"/>
    <col min="4" max="4" width="13.83203125" style="41" bestFit="1" customWidth="1"/>
    <col min="5" max="11" width="12" style="44" bestFit="1" customWidth="1"/>
    <col min="12" max="12" width="7.83203125" style="29" bestFit="1" customWidth="1"/>
    <col min="13" max="15" width="8.5" style="29" bestFit="1" customWidth="1"/>
    <col min="16" max="16" width="21.1640625" style="44" bestFit="1" customWidth="1"/>
    <col min="17" max="16384" width="8.83203125" style="29"/>
  </cols>
  <sheetData>
    <row r="1" spans="1:16" s="34" customFormat="1">
      <c r="A1" s="34" t="s">
        <v>8</v>
      </c>
      <c r="B1" s="34" t="s">
        <v>9</v>
      </c>
      <c r="C1" s="34" t="s">
        <v>10</v>
      </c>
      <c r="D1" s="38" t="s">
        <v>11</v>
      </c>
      <c r="E1" s="43" t="s">
        <v>12</v>
      </c>
      <c r="F1" s="43" t="s">
        <v>13</v>
      </c>
      <c r="G1" s="43" t="s">
        <v>14</v>
      </c>
      <c r="H1" s="43" t="s">
        <v>15</v>
      </c>
      <c r="I1" s="43" t="s">
        <v>16</v>
      </c>
      <c r="J1" s="43" t="s">
        <v>17</v>
      </c>
      <c r="K1" s="43" t="s">
        <v>18</v>
      </c>
      <c r="L1" s="34" t="s">
        <v>32</v>
      </c>
      <c r="M1" s="34" t="s">
        <v>33</v>
      </c>
      <c r="N1" s="34" t="s">
        <v>34</v>
      </c>
      <c r="O1" s="34" t="s">
        <v>35</v>
      </c>
      <c r="P1" s="43" t="s">
        <v>46</v>
      </c>
    </row>
    <row r="2" spans="1:16">
      <c r="A2" s="39" t="s">
        <v>48</v>
      </c>
      <c r="B2" s="39" t="s">
        <v>19</v>
      </c>
      <c r="C2" s="40">
        <v>2015</v>
      </c>
      <c r="D2" s="41">
        <v>427811</v>
      </c>
      <c r="E2" s="44">
        <v>0.56176442400966786</v>
      </c>
      <c r="F2" s="44">
        <v>0.4926942037488517</v>
      </c>
      <c r="G2" s="44">
        <v>6.9070220260816106E-2</v>
      </c>
      <c r="H2" s="44">
        <v>0.24656448758914568</v>
      </c>
      <c r="I2" s="44">
        <v>0.31519993642052213</v>
      </c>
      <c r="J2" s="44">
        <v>0.50595706982756405</v>
      </c>
      <c r="K2" s="44">
        <v>5.580735418210378E-2</v>
      </c>
      <c r="L2" s="41">
        <v>2001</v>
      </c>
      <c r="M2" s="42">
        <v>0.42105263157894735</v>
      </c>
      <c r="N2" s="42">
        <v>0.54058441558441561</v>
      </c>
      <c r="O2" s="42">
        <v>0.64210526315789473</v>
      </c>
      <c r="P2" s="44">
        <v>0.39344423371152415</v>
      </c>
    </row>
    <row r="3" spans="1:16">
      <c r="A3" s="39" t="s">
        <v>48</v>
      </c>
      <c r="B3" s="39" t="s">
        <v>19</v>
      </c>
      <c r="C3" s="40">
        <v>2016</v>
      </c>
      <c r="D3" s="41">
        <v>405502</v>
      </c>
      <c r="E3" s="44">
        <v>0.54320077336240014</v>
      </c>
      <c r="F3" s="44">
        <v>0.47669801875206536</v>
      </c>
      <c r="G3" s="44">
        <v>6.6502754610334849E-2</v>
      </c>
      <c r="H3" s="44">
        <v>0.23478059294405454</v>
      </c>
      <c r="I3" s="44">
        <v>0.30842018041834568</v>
      </c>
      <c r="J3" s="44">
        <v>0.48955368900769908</v>
      </c>
      <c r="K3" s="44">
        <v>5.3647084354701086E-2</v>
      </c>
      <c r="L3" s="41">
        <v>1900</v>
      </c>
      <c r="M3" s="42">
        <v>0.40709353421217831</v>
      </c>
      <c r="N3" s="42">
        <v>0.5239332040247302</v>
      </c>
      <c r="O3" s="42">
        <v>0.62902642989882307</v>
      </c>
      <c r="P3" s="44">
        <v>0.36809738448060758</v>
      </c>
    </row>
    <row r="4" spans="1:16">
      <c r="A4" s="39" t="s">
        <v>48</v>
      </c>
      <c r="B4" s="39" t="s">
        <v>20</v>
      </c>
      <c r="C4" s="40">
        <v>2014</v>
      </c>
      <c r="D4" s="41">
        <v>438948</v>
      </c>
      <c r="E4" s="44">
        <v>0.62373447424296269</v>
      </c>
      <c r="F4" s="44">
        <v>0.54467043932310888</v>
      </c>
      <c r="G4" s="44">
        <v>7.9064034919853837E-2</v>
      </c>
      <c r="H4" s="44">
        <v>0.28758076127468402</v>
      </c>
      <c r="I4" s="44">
        <v>0.33615371296827873</v>
      </c>
      <c r="J4" s="44">
        <v>0.56123960013486796</v>
      </c>
      <c r="K4" s="44">
        <v>6.249487410809481E-2</v>
      </c>
      <c r="L4" s="41">
        <v>2061</v>
      </c>
      <c r="M4" s="42">
        <v>0.48909657320872274</v>
      </c>
      <c r="N4" s="42">
        <v>0.6</v>
      </c>
      <c r="O4" s="42">
        <v>0.7</v>
      </c>
      <c r="P4" s="44">
        <v>0.40772472155683387</v>
      </c>
    </row>
    <row r="5" spans="1:16">
      <c r="A5" s="39" t="s">
        <v>48</v>
      </c>
      <c r="B5" s="39" t="s">
        <v>20</v>
      </c>
      <c r="C5" s="40">
        <v>2015</v>
      </c>
      <c r="D5" s="41">
        <v>427811</v>
      </c>
      <c r="E5" s="44">
        <v>0.6162721388650596</v>
      </c>
      <c r="F5" s="44">
        <v>0.54131146697957744</v>
      </c>
      <c r="G5" s="44">
        <v>7.4960671885482139E-2</v>
      </c>
      <c r="H5" s="44">
        <v>0.28179266077777337</v>
      </c>
      <c r="I5" s="44">
        <v>0.33447947808728623</v>
      </c>
      <c r="J5" s="44">
        <v>0.55482911846586458</v>
      </c>
      <c r="K5" s="44">
        <v>6.144302039919497E-2</v>
      </c>
      <c r="L5" s="41">
        <v>2001</v>
      </c>
      <c r="M5" s="42">
        <v>0.46984126984126984</v>
      </c>
      <c r="N5" s="42">
        <v>0.59064327485380119</v>
      </c>
      <c r="O5" s="42">
        <v>0.69354838709677424</v>
      </c>
      <c r="P5" s="44">
        <v>0.39344423371152415</v>
      </c>
    </row>
    <row r="6" spans="1:16">
      <c r="A6" s="39" t="s">
        <v>48</v>
      </c>
      <c r="B6" s="39" t="s">
        <v>21</v>
      </c>
      <c r="C6" s="40">
        <v>2013</v>
      </c>
      <c r="D6" s="41">
        <v>421865</v>
      </c>
      <c r="E6" s="44">
        <v>0.66414137223993452</v>
      </c>
      <c r="F6" s="44">
        <v>0.57681722826022541</v>
      </c>
      <c r="G6" s="44">
        <v>8.7324143979709154E-2</v>
      </c>
      <c r="H6" s="44">
        <v>0.32156021476064617</v>
      </c>
      <c r="I6" s="44">
        <v>0.34258115747928841</v>
      </c>
      <c r="J6" s="44">
        <v>0.59511218043686964</v>
      </c>
      <c r="K6" s="44">
        <v>6.9029191803064965E-2</v>
      </c>
      <c r="L6" s="41">
        <v>1980</v>
      </c>
      <c r="M6" s="42">
        <v>0.52734718689510651</v>
      </c>
      <c r="N6" s="42">
        <v>0.64</v>
      </c>
      <c r="O6" s="42">
        <v>0.73913043478260865</v>
      </c>
      <c r="P6" s="44">
        <v>0.40998630209156522</v>
      </c>
    </row>
    <row r="7" spans="1:16">
      <c r="A7" s="39" t="s">
        <v>48</v>
      </c>
      <c r="B7" s="39" t="s">
        <v>21</v>
      </c>
      <c r="C7" s="40">
        <v>2014</v>
      </c>
      <c r="D7" s="41">
        <v>438948</v>
      </c>
      <c r="E7" s="44">
        <v>0.67175838595915693</v>
      </c>
      <c r="F7" s="44">
        <v>0.58777349481031926</v>
      </c>
      <c r="G7" s="44">
        <v>8.398489114883767E-2</v>
      </c>
      <c r="H7" s="44">
        <v>0.32230924847590148</v>
      </c>
      <c r="I7" s="44">
        <v>0.3494491374832554</v>
      </c>
      <c r="J7" s="44">
        <v>0.60266364125135552</v>
      </c>
      <c r="K7" s="44">
        <v>6.9094744707801387E-2</v>
      </c>
      <c r="L7" s="41">
        <v>2061</v>
      </c>
      <c r="M7" s="42">
        <v>0.532258064516129</v>
      </c>
      <c r="N7" s="42">
        <v>0.64840182648401823</v>
      </c>
      <c r="O7" s="42">
        <v>0.74468085106382975</v>
      </c>
      <c r="P7" s="44">
        <v>0.40772472155683387</v>
      </c>
    </row>
    <row r="8" spans="1:16">
      <c r="A8" s="39" t="s">
        <v>48</v>
      </c>
      <c r="B8" s="39" t="s">
        <v>22</v>
      </c>
      <c r="C8" s="40">
        <v>2014</v>
      </c>
      <c r="D8" s="41">
        <v>273787</v>
      </c>
      <c r="E8" s="44">
        <v>0.79893493847406927</v>
      </c>
      <c r="F8" s="44">
        <v>0.79540910649902541</v>
      </c>
      <c r="G8" s="44">
        <v>0.82322431926235418</v>
      </c>
      <c r="H8" s="44">
        <v>0.71832246718369996</v>
      </c>
      <c r="I8" s="44">
        <v>0.86789920978082602</v>
      </c>
      <c r="J8" s="44">
        <v>0.79563637839702872</v>
      </c>
      <c r="K8" s="44">
        <v>0.82855788859725865</v>
      </c>
      <c r="L8" s="41">
        <v>2061</v>
      </c>
      <c r="M8" s="42">
        <v>0.68812271875308273</v>
      </c>
      <c r="N8" s="42">
        <v>0.77672450275074056</v>
      </c>
      <c r="O8" s="42">
        <v>0.84304298642533937</v>
      </c>
      <c r="P8" s="44">
        <v>0.40772472155683387</v>
      </c>
    </row>
    <row r="9" spans="1:16">
      <c r="A9" s="39" t="s">
        <v>48</v>
      </c>
      <c r="B9" s="39" t="s">
        <v>41</v>
      </c>
      <c r="C9" s="40">
        <v>2010</v>
      </c>
      <c r="D9" s="41">
        <v>311078</v>
      </c>
      <c r="E9" s="44">
        <v>0.25227756382643579</v>
      </c>
      <c r="F9" s="44">
        <v>0.19878294189881637</v>
      </c>
      <c r="G9" s="44">
        <v>5.3494621927619439E-2</v>
      </c>
      <c r="H9" s="44">
        <v>7.5039057728286798E-2</v>
      </c>
      <c r="I9" s="44">
        <v>0.17723850609814901</v>
      </c>
      <c r="J9" s="44">
        <v>0.21744064189688761</v>
      </c>
      <c r="K9" s="44">
        <v>3.4836921929548216E-2</v>
      </c>
      <c r="L9" s="41">
        <v>1447</v>
      </c>
      <c r="M9" s="42">
        <v>0.14207650273224043</v>
      </c>
      <c r="N9" s="42">
        <v>0.2225609756097561</v>
      </c>
      <c r="O9" s="42">
        <v>0.30769230769230771</v>
      </c>
      <c r="P9" s="44">
        <v>0.39853753316823931</v>
      </c>
    </row>
    <row r="10" spans="1:16">
      <c r="A10" s="39" t="s">
        <v>49</v>
      </c>
      <c r="B10" s="39" t="s">
        <v>19</v>
      </c>
      <c r="C10" s="40">
        <v>2015</v>
      </c>
      <c r="D10" s="41">
        <v>733331</v>
      </c>
      <c r="E10" s="44">
        <v>0.70416769507902977</v>
      </c>
      <c r="F10" s="44">
        <v>0.55733768243808046</v>
      </c>
      <c r="G10" s="44">
        <v>0.1468300126409493</v>
      </c>
      <c r="H10" s="44">
        <v>0.2029438275485422</v>
      </c>
      <c r="I10" s="44">
        <v>0.50122386753048764</v>
      </c>
      <c r="J10" s="44">
        <v>0.54111853992262704</v>
      </c>
      <c r="K10" s="44">
        <v>0.16304915515640278</v>
      </c>
      <c r="L10" s="41">
        <v>3321</v>
      </c>
      <c r="M10" s="42">
        <v>0.58156028368794321</v>
      </c>
      <c r="N10" s="42">
        <v>0.68637532133676094</v>
      </c>
      <c r="O10" s="42">
        <v>0.77882352941176469</v>
      </c>
      <c r="P10" s="44">
        <v>0.41021562110335996</v>
      </c>
    </row>
    <row r="11" spans="1:16">
      <c r="A11" s="39" t="s">
        <v>49</v>
      </c>
      <c r="B11" s="39" t="s">
        <v>19</v>
      </c>
      <c r="C11" s="40">
        <v>2016</v>
      </c>
      <c r="D11" s="41">
        <v>701062</v>
      </c>
      <c r="E11" s="44">
        <v>0.69835050252331465</v>
      </c>
      <c r="F11" s="44">
        <v>0.55302526738006053</v>
      </c>
      <c r="G11" s="44">
        <v>0.1453252351432541</v>
      </c>
      <c r="H11" s="44">
        <v>0.19865432729202268</v>
      </c>
      <c r="I11" s="44">
        <v>0.49969617523129195</v>
      </c>
      <c r="J11" s="44">
        <v>0.53696392045211405</v>
      </c>
      <c r="K11" s="44">
        <v>0.16138658207120055</v>
      </c>
      <c r="L11" s="41">
        <v>3185</v>
      </c>
      <c r="M11" s="42">
        <v>0.57894736842105265</v>
      </c>
      <c r="N11" s="42">
        <v>0.68</v>
      </c>
      <c r="O11" s="42">
        <v>0.76923076923076927</v>
      </c>
      <c r="P11" s="44">
        <v>0.38874671418461226</v>
      </c>
    </row>
    <row r="12" spans="1:16">
      <c r="A12" s="39" t="s">
        <v>49</v>
      </c>
      <c r="B12" s="39" t="s">
        <v>20</v>
      </c>
      <c r="C12" s="40">
        <v>2014</v>
      </c>
      <c r="D12" s="41">
        <v>786117</v>
      </c>
      <c r="E12" s="44">
        <v>0.74373916350873981</v>
      </c>
      <c r="F12" s="44">
        <v>0.58646104841900126</v>
      </c>
      <c r="G12" s="44">
        <v>0.15727811508973855</v>
      </c>
      <c r="H12" s="44">
        <v>0.22266660051875231</v>
      </c>
      <c r="I12" s="44">
        <v>0.5210725629899875</v>
      </c>
      <c r="J12" s="44">
        <v>0.57239316793810591</v>
      </c>
      <c r="K12" s="44">
        <v>0.17134599557063387</v>
      </c>
      <c r="L12" s="41">
        <v>3452</v>
      </c>
      <c r="M12" s="42">
        <v>0.625</v>
      </c>
      <c r="N12" s="42">
        <v>0.72256199888122319</v>
      </c>
      <c r="O12" s="42">
        <v>0.81036203455158651</v>
      </c>
      <c r="P12" s="44">
        <v>0.43590709498740987</v>
      </c>
    </row>
    <row r="13" spans="1:16">
      <c r="A13" s="39" t="s">
        <v>49</v>
      </c>
      <c r="B13" s="39" t="s">
        <v>20</v>
      </c>
      <c r="C13" s="40">
        <v>2015</v>
      </c>
      <c r="D13" s="41">
        <v>733331</v>
      </c>
      <c r="E13" s="44">
        <v>0.74046917422009984</v>
      </c>
      <c r="F13" s="44">
        <v>0.58806732566876352</v>
      </c>
      <c r="G13" s="44">
        <v>0.15240184855133629</v>
      </c>
      <c r="H13" s="44">
        <v>0.22205116107187614</v>
      </c>
      <c r="I13" s="44">
        <v>0.51841801314822367</v>
      </c>
      <c r="J13" s="44">
        <v>0.57095090757106959</v>
      </c>
      <c r="K13" s="44">
        <v>0.16951826664903025</v>
      </c>
      <c r="L13" s="41">
        <v>3321</v>
      </c>
      <c r="M13" s="42">
        <v>0.61386138613861385</v>
      </c>
      <c r="N13" s="42">
        <v>0.71904761904761905</v>
      </c>
      <c r="O13" s="42">
        <v>0.80939947780678856</v>
      </c>
      <c r="P13" s="44">
        <v>0.41021562110335996</v>
      </c>
    </row>
    <row r="14" spans="1:16">
      <c r="A14" s="39" t="s">
        <v>49</v>
      </c>
      <c r="B14" s="39" t="s">
        <v>21</v>
      </c>
      <c r="C14" s="40">
        <v>2013</v>
      </c>
      <c r="D14" s="41">
        <v>799859</v>
      </c>
      <c r="E14" s="44">
        <v>0.78243540423999725</v>
      </c>
      <c r="F14" s="44">
        <v>0.61828772321121594</v>
      </c>
      <c r="G14" s="44">
        <v>0.16414768102878133</v>
      </c>
      <c r="H14" s="44">
        <v>0.25562255347504997</v>
      </c>
      <c r="I14" s="44">
        <v>0.52681285076494733</v>
      </c>
      <c r="J14" s="44">
        <v>0.60731954006893718</v>
      </c>
      <c r="K14" s="44">
        <v>0.17511586417106015</v>
      </c>
      <c r="L14" s="41">
        <v>3413</v>
      </c>
      <c r="M14" s="42">
        <v>0.66666666666666663</v>
      </c>
      <c r="N14" s="42">
        <v>0.76595744680851063</v>
      </c>
      <c r="O14" s="42">
        <v>0.84296028880866425</v>
      </c>
      <c r="P14" s="44">
        <v>0.43098674306138013</v>
      </c>
    </row>
    <row r="15" spans="1:16">
      <c r="A15" s="39" t="s">
        <v>49</v>
      </c>
      <c r="B15" s="39" t="s">
        <v>21</v>
      </c>
      <c r="C15" s="40">
        <v>2014</v>
      </c>
      <c r="D15" s="41">
        <v>786117</v>
      </c>
      <c r="E15" s="44">
        <v>0.78043726315548445</v>
      </c>
      <c r="F15" s="44">
        <v>0.61797162508888626</v>
      </c>
      <c r="G15" s="44">
        <v>0.16246563806659822</v>
      </c>
      <c r="H15" s="44">
        <v>0.24581837054789554</v>
      </c>
      <c r="I15" s="44">
        <v>0.53461889260758899</v>
      </c>
      <c r="J15" s="44">
        <v>0.60145245555050963</v>
      </c>
      <c r="K15" s="44">
        <v>0.17898480760497484</v>
      </c>
      <c r="L15" s="41">
        <v>3452</v>
      </c>
      <c r="M15" s="42">
        <v>0.66666666666666663</v>
      </c>
      <c r="N15" s="42">
        <v>0.76015568275042678</v>
      </c>
      <c r="O15" s="42">
        <v>0.8442710732381391</v>
      </c>
      <c r="P15" s="44">
        <v>0.43590709498740987</v>
      </c>
    </row>
    <row r="16" spans="1:16">
      <c r="A16" s="39" t="s">
        <v>49</v>
      </c>
      <c r="B16" s="39" t="s">
        <v>22</v>
      </c>
      <c r="C16" s="40">
        <v>2014</v>
      </c>
      <c r="D16" s="41">
        <v>584666</v>
      </c>
      <c r="E16" s="44">
        <v>0.88566805663404402</v>
      </c>
      <c r="F16" s="44">
        <v>0.87277317814357946</v>
      </c>
      <c r="G16" s="44">
        <v>0.93375067737526185</v>
      </c>
      <c r="H16" s="44">
        <v>0.76679311251014037</v>
      </c>
      <c r="I16" s="44">
        <v>0.93646612503173643</v>
      </c>
      <c r="J16" s="44">
        <v>0.87166642961277241</v>
      </c>
      <c r="K16" s="44">
        <v>0.93244146164011343</v>
      </c>
      <c r="L16" s="41">
        <v>3452</v>
      </c>
      <c r="M16" s="42">
        <v>0.8214285714285714</v>
      </c>
      <c r="N16" s="42">
        <v>0.87734487734487732</v>
      </c>
      <c r="O16" s="42">
        <v>0.91666666666666663</v>
      </c>
      <c r="P16" s="44">
        <v>0.43590709498740987</v>
      </c>
    </row>
    <row r="17" spans="1:16">
      <c r="A17" s="39" t="s">
        <v>49</v>
      </c>
      <c r="B17" s="39" t="s">
        <v>41</v>
      </c>
      <c r="C17" s="40">
        <v>2010</v>
      </c>
      <c r="D17" s="41">
        <v>817466</v>
      </c>
      <c r="E17" s="44">
        <v>0.47284413052041308</v>
      </c>
      <c r="F17" s="44">
        <v>0.34252556069610235</v>
      </c>
      <c r="G17" s="44">
        <v>0.13031856982431073</v>
      </c>
      <c r="H17" s="44">
        <v>8.3642622445459502E-2</v>
      </c>
      <c r="I17" s="44">
        <v>0.38920150807495357</v>
      </c>
      <c r="J17" s="44">
        <v>0.35287583826116314</v>
      </c>
      <c r="K17" s="44">
        <v>0.11996829225924993</v>
      </c>
      <c r="L17" s="41">
        <v>3409</v>
      </c>
      <c r="M17" s="42">
        <v>0.34615384615384615</v>
      </c>
      <c r="N17" s="42">
        <v>0.44827586206896552</v>
      </c>
      <c r="O17" s="42">
        <v>0.55339805825242716</v>
      </c>
      <c r="P17" s="44">
        <v>0.39130567671457495</v>
      </c>
    </row>
    <row r="18" spans="1:16">
      <c r="A18" s="39" t="s">
        <v>50</v>
      </c>
      <c r="B18" s="39" t="s">
        <v>19</v>
      </c>
      <c r="C18" s="40">
        <v>2015</v>
      </c>
      <c r="D18" s="41">
        <v>477796</v>
      </c>
      <c r="E18" s="44">
        <v>0.59216485696824583</v>
      </c>
      <c r="F18" s="44">
        <v>0.51621612571055431</v>
      </c>
      <c r="G18" s="44">
        <v>7.5948731257691568E-2</v>
      </c>
      <c r="H18" s="44">
        <v>0.2471619687063098</v>
      </c>
      <c r="I18" s="44">
        <v>0.34500288826193604</v>
      </c>
      <c r="J18" s="44">
        <v>0.5238804845582633</v>
      </c>
      <c r="K18" s="44">
        <v>6.8284372409982502E-2</v>
      </c>
      <c r="L18" s="41">
        <v>1683</v>
      </c>
      <c r="M18" s="42">
        <v>0.46376811594202899</v>
      </c>
      <c r="N18" s="42">
        <v>0.58293838862559244</v>
      </c>
      <c r="O18" s="42">
        <v>0.68689655172413788</v>
      </c>
      <c r="P18" s="44">
        <v>0.4599340182368693</v>
      </c>
    </row>
    <row r="19" spans="1:16">
      <c r="A19" s="39" t="s">
        <v>50</v>
      </c>
      <c r="B19" s="39" t="s">
        <v>19</v>
      </c>
      <c r="C19" s="40">
        <v>2016</v>
      </c>
      <c r="D19" s="41">
        <v>455469</v>
      </c>
      <c r="E19" s="44">
        <v>0.57263611793557845</v>
      </c>
      <c r="F19" s="44">
        <v>0.49926120109162203</v>
      </c>
      <c r="G19" s="44">
        <v>7.3374916843956445E-2</v>
      </c>
      <c r="H19" s="44">
        <v>0.23631904696038589</v>
      </c>
      <c r="I19" s="44">
        <v>0.33631707097519259</v>
      </c>
      <c r="J19" s="44">
        <v>0.50658771508049949</v>
      </c>
      <c r="K19" s="44">
        <v>6.6048402855079055E-2</v>
      </c>
      <c r="L19" s="41">
        <v>1586</v>
      </c>
      <c r="M19" s="42">
        <v>0.4453125</v>
      </c>
      <c r="N19" s="42">
        <v>0.56650305963430636</v>
      </c>
      <c r="O19" s="42">
        <v>0.67272727272727273</v>
      </c>
      <c r="P19" s="44">
        <v>0.43077952990181495</v>
      </c>
    </row>
    <row r="20" spans="1:16">
      <c r="A20" s="39" t="s">
        <v>50</v>
      </c>
      <c r="B20" s="39" t="s">
        <v>20</v>
      </c>
      <c r="C20" s="40">
        <v>2014</v>
      </c>
      <c r="D20" s="41">
        <v>490984</v>
      </c>
      <c r="E20" s="44">
        <v>0.65408445081713462</v>
      </c>
      <c r="F20" s="44">
        <v>0.56676388639955677</v>
      </c>
      <c r="G20" s="44">
        <v>8.7320564417577767E-2</v>
      </c>
      <c r="H20" s="44">
        <v>0.28455917097094813</v>
      </c>
      <c r="I20" s="44">
        <v>0.36952527984618644</v>
      </c>
      <c r="J20" s="44">
        <v>0.57784978736577974</v>
      </c>
      <c r="K20" s="44">
        <v>7.6234663451354837E-2</v>
      </c>
      <c r="L20" s="41">
        <v>1727</v>
      </c>
      <c r="M20" s="42">
        <v>0.53191489361702127</v>
      </c>
      <c r="N20" s="42">
        <v>0.64197530864197527</v>
      </c>
      <c r="O20" s="42">
        <v>0.74285714285714288</v>
      </c>
      <c r="P20" s="44">
        <v>0.48303411179538325</v>
      </c>
    </row>
    <row r="21" spans="1:16">
      <c r="A21" s="39" t="s">
        <v>50</v>
      </c>
      <c r="B21" s="39" t="s">
        <v>20</v>
      </c>
      <c r="C21" s="40">
        <v>2015</v>
      </c>
      <c r="D21" s="41">
        <v>477796</v>
      </c>
      <c r="E21" s="44">
        <v>0.64767390266975866</v>
      </c>
      <c r="F21" s="44">
        <v>0.56547982821120313</v>
      </c>
      <c r="G21" s="44">
        <v>8.2194074458555533E-2</v>
      </c>
      <c r="H21" s="44">
        <v>0.28249503972406631</v>
      </c>
      <c r="I21" s="44">
        <v>0.3651788629456923</v>
      </c>
      <c r="J21" s="44">
        <v>0.57335138845867273</v>
      </c>
      <c r="K21" s="44">
        <v>7.4322514211085905E-2</v>
      </c>
      <c r="L21" s="41">
        <v>1683</v>
      </c>
      <c r="M21" s="42">
        <v>0.51991150442477874</v>
      </c>
      <c r="N21" s="42">
        <v>0.64206642066420661</v>
      </c>
      <c r="O21" s="42">
        <v>0.74177215189873413</v>
      </c>
      <c r="P21" s="44">
        <v>0.4599340182368693</v>
      </c>
    </row>
    <row r="22" spans="1:16">
      <c r="A22" s="39" t="s">
        <v>50</v>
      </c>
      <c r="B22" s="39" t="s">
        <v>21</v>
      </c>
      <c r="C22" s="40">
        <v>2013</v>
      </c>
      <c r="D22" s="41">
        <v>477027</v>
      </c>
      <c r="E22" s="44">
        <v>0.69874451550960426</v>
      </c>
      <c r="F22" s="44">
        <v>0.6032677395619116</v>
      </c>
      <c r="G22" s="44">
        <v>9.5476775947692688E-2</v>
      </c>
      <c r="H22" s="44">
        <v>0.32434642064285668</v>
      </c>
      <c r="I22" s="44">
        <v>0.37439809486674758</v>
      </c>
      <c r="J22" s="44">
        <v>0.61547459577759744</v>
      </c>
      <c r="K22" s="44">
        <v>8.3269919732006786E-2</v>
      </c>
      <c r="L22" s="41">
        <v>1703</v>
      </c>
      <c r="M22" s="42">
        <v>0.58974358974358976</v>
      </c>
      <c r="N22" s="42">
        <v>0.68641975308641978</v>
      </c>
      <c r="O22" s="42">
        <v>0.78260869565217395</v>
      </c>
      <c r="P22" s="44">
        <v>0.47936812571684467</v>
      </c>
    </row>
    <row r="23" spans="1:16">
      <c r="A23" s="39" t="s">
        <v>50</v>
      </c>
      <c r="B23" s="39" t="s">
        <v>21</v>
      </c>
      <c r="C23" s="40">
        <v>2014</v>
      </c>
      <c r="D23" s="41">
        <v>490984</v>
      </c>
      <c r="E23" s="44">
        <v>0.7019271503755723</v>
      </c>
      <c r="F23" s="44">
        <v>0.60968789206980267</v>
      </c>
      <c r="G23" s="44">
        <v>9.2239258305769636E-2</v>
      </c>
      <c r="H23" s="44">
        <v>0.31896151402082351</v>
      </c>
      <c r="I23" s="44">
        <v>0.38296563635474884</v>
      </c>
      <c r="J23" s="44">
        <v>0.61903442882049109</v>
      </c>
      <c r="K23" s="44">
        <v>8.289272155508122E-2</v>
      </c>
      <c r="L23" s="41">
        <v>1727</v>
      </c>
      <c r="M23" s="42">
        <v>0.5859375</v>
      </c>
      <c r="N23" s="42">
        <v>0.6945244956772334</v>
      </c>
      <c r="O23" s="42">
        <v>0.78776041666666663</v>
      </c>
      <c r="P23" s="44">
        <v>0.48303411179538325</v>
      </c>
    </row>
    <row r="24" spans="1:16">
      <c r="A24" s="39" t="s">
        <v>50</v>
      </c>
      <c r="B24" s="39" t="s">
        <v>22</v>
      </c>
      <c r="C24" s="40">
        <v>2014</v>
      </c>
      <c r="D24" s="41">
        <v>321145</v>
      </c>
      <c r="E24" s="44">
        <v>0.82164442852916908</v>
      </c>
      <c r="F24" s="44">
        <v>0.81737652368905245</v>
      </c>
      <c r="G24" s="44">
        <v>0.84934574207543212</v>
      </c>
      <c r="H24" s="44">
        <v>0.73667635312137658</v>
      </c>
      <c r="I24" s="44">
        <v>0.88707552733546091</v>
      </c>
      <c r="J24" s="44">
        <v>0.81612886170981447</v>
      </c>
      <c r="K24" s="44">
        <v>0.86345177664974615</v>
      </c>
      <c r="L24" s="41">
        <v>1727</v>
      </c>
      <c r="M24" s="42">
        <v>0.72242497972424979</v>
      </c>
      <c r="N24" s="42">
        <v>0.80487804878048785</v>
      </c>
      <c r="O24" s="42">
        <v>0.86427287298561772</v>
      </c>
      <c r="P24" s="44">
        <v>0.48303411179538325</v>
      </c>
    </row>
    <row r="25" spans="1:16">
      <c r="A25" s="39" t="s">
        <v>50</v>
      </c>
      <c r="B25" s="39" t="s">
        <v>41</v>
      </c>
      <c r="C25" s="40">
        <v>2010</v>
      </c>
      <c r="D25" s="41">
        <v>408681</v>
      </c>
      <c r="E25" s="44">
        <v>0.29103873192049545</v>
      </c>
      <c r="F25" s="44">
        <v>0.22770326978743813</v>
      </c>
      <c r="G25" s="44">
        <v>6.3335462133057324E-2</v>
      </c>
      <c r="H25" s="44">
        <v>7.2440363021525345E-2</v>
      </c>
      <c r="I25" s="44">
        <v>0.21859836889897011</v>
      </c>
      <c r="J25" s="44">
        <v>0.24235773133568725</v>
      </c>
      <c r="K25" s="44">
        <v>4.8681000584808197E-2</v>
      </c>
      <c r="L25" s="41">
        <v>1416</v>
      </c>
      <c r="M25" s="42">
        <v>0.16945650651351729</v>
      </c>
      <c r="N25" s="42">
        <v>0.25</v>
      </c>
      <c r="O25" s="42">
        <v>0.34759725400457664</v>
      </c>
      <c r="P25" s="44">
        <v>0.44948493861296984</v>
      </c>
    </row>
    <row r="26" spans="1:16">
      <c r="A26" s="39" t="s">
        <v>51</v>
      </c>
      <c r="B26" s="39" t="s">
        <v>19</v>
      </c>
      <c r="C26" s="40">
        <v>2015</v>
      </c>
      <c r="D26" s="41">
        <v>683346</v>
      </c>
      <c r="E26" s="44">
        <v>0.69332812367380503</v>
      </c>
      <c r="F26" s="44">
        <v>0.5456196421724866</v>
      </c>
      <c r="G26" s="44">
        <v>0.14770848150131852</v>
      </c>
      <c r="H26" s="44">
        <v>0.19933532939389417</v>
      </c>
      <c r="I26" s="44">
        <v>0.49399279427991089</v>
      </c>
      <c r="J26" s="44">
        <v>0.53115844681903457</v>
      </c>
      <c r="K26" s="44">
        <v>0.16216967685477049</v>
      </c>
      <c r="L26" s="41">
        <v>3639</v>
      </c>
      <c r="M26" s="42">
        <v>0.53846153846153844</v>
      </c>
      <c r="N26" s="42">
        <v>0.65853658536585369</v>
      </c>
      <c r="O26" s="42">
        <v>0.76481481481481484</v>
      </c>
      <c r="P26" s="44">
        <v>0.37101393733713045</v>
      </c>
    </row>
    <row r="27" spans="1:16">
      <c r="A27" s="39" t="s">
        <v>51</v>
      </c>
      <c r="B27" s="39" t="s">
        <v>19</v>
      </c>
      <c r="C27" s="40">
        <v>2016</v>
      </c>
      <c r="D27" s="41">
        <v>651095</v>
      </c>
      <c r="E27" s="44">
        <v>0.68966587057188278</v>
      </c>
      <c r="F27" s="44">
        <v>0.54309893333538117</v>
      </c>
      <c r="G27" s="44">
        <v>0.14656693723650158</v>
      </c>
      <c r="H27" s="44">
        <v>0.19480567351922531</v>
      </c>
      <c r="I27" s="44">
        <v>0.49486019705265744</v>
      </c>
      <c r="J27" s="44">
        <v>0.5286862900191216</v>
      </c>
      <c r="K27" s="44">
        <v>0.16097958055276113</v>
      </c>
      <c r="L27" s="41">
        <v>3499</v>
      </c>
      <c r="M27" s="42">
        <v>0.53801169590643272</v>
      </c>
      <c r="N27" s="42">
        <v>0.65217391304347827</v>
      </c>
      <c r="O27" s="42">
        <v>0.75757575757575757</v>
      </c>
      <c r="P27" s="44">
        <v>0.35162182094681999</v>
      </c>
    </row>
    <row r="28" spans="1:16">
      <c r="A28" s="39" t="s">
        <v>51</v>
      </c>
      <c r="B28" s="39" t="s">
        <v>20</v>
      </c>
      <c r="C28" s="40">
        <v>2014</v>
      </c>
      <c r="D28" s="41">
        <v>734081</v>
      </c>
      <c r="E28" s="44">
        <v>0.73194647457160722</v>
      </c>
      <c r="F28" s="44">
        <v>0.57464639460767952</v>
      </c>
      <c r="G28" s="44">
        <v>0.1573000799639277</v>
      </c>
      <c r="H28" s="44">
        <v>0.22008606679644344</v>
      </c>
      <c r="I28" s="44">
        <v>0.51186040777516373</v>
      </c>
      <c r="J28" s="44">
        <v>0.56207421251878198</v>
      </c>
      <c r="K28" s="44">
        <v>0.16987226205282524</v>
      </c>
      <c r="L28" s="41">
        <v>3786</v>
      </c>
      <c r="M28" s="42">
        <v>0.58373205741626799</v>
      </c>
      <c r="N28" s="42">
        <v>0.69518002322880368</v>
      </c>
      <c r="O28" s="42">
        <v>0.79611650485436891</v>
      </c>
      <c r="P28" s="44">
        <v>0.39260370322184618</v>
      </c>
    </row>
    <row r="29" spans="1:16">
      <c r="A29" s="39" t="s">
        <v>51</v>
      </c>
      <c r="B29" s="39" t="s">
        <v>20</v>
      </c>
      <c r="C29" s="40">
        <v>2015</v>
      </c>
      <c r="D29" s="41">
        <v>683346</v>
      </c>
      <c r="E29" s="44">
        <v>0.7275977323347177</v>
      </c>
      <c r="F29" s="44">
        <v>0.57458886127964459</v>
      </c>
      <c r="G29" s="44">
        <v>0.15300887105507313</v>
      </c>
      <c r="H29" s="44">
        <v>0.21719012037825641</v>
      </c>
      <c r="I29" s="44">
        <v>0.51040761195646134</v>
      </c>
      <c r="J29" s="44">
        <v>0.55917939082104817</v>
      </c>
      <c r="K29" s="44">
        <v>0.1684183415136695</v>
      </c>
      <c r="L29" s="41">
        <v>3639</v>
      </c>
      <c r="M29" s="42">
        <v>0.56989247311827962</v>
      </c>
      <c r="N29" s="42">
        <v>0.68799999999999994</v>
      </c>
      <c r="O29" s="42">
        <v>0.79629629629629628</v>
      </c>
      <c r="P29" s="44">
        <v>0.37101393733713045</v>
      </c>
    </row>
    <row r="30" spans="1:16">
      <c r="A30" s="39" t="s">
        <v>51</v>
      </c>
      <c r="B30" s="39" t="s">
        <v>21</v>
      </c>
      <c r="C30" s="40">
        <v>2013</v>
      </c>
      <c r="D30" s="41">
        <v>744697</v>
      </c>
      <c r="E30" s="44">
        <v>0.76903223727234027</v>
      </c>
      <c r="F30" s="44">
        <v>0.60441629280096465</v>
      </c>
      <c r="G30" s="44">
        <v>0.16461594447137562</v>
      </c>
      <c r="H30" s="44">
        <v>0.2489536012633326</v>
      </c>
      <c r="I30" s="44">
        <v>0.52007863600900772</v>
      </c>
      <c r="J30" s="44">
        <v>0.59518032166102453</v>
      </c>
      <c r="K30" s="44">
        <v>0.17385191561131574</v>
      </c>
      <c r="L30" s="41">
        <v>3690</v>
      </c>
      <c r="M30" s="42">
        <v>0.625</v>
      </c>
      <c r="N30" s="42">
        <v>0.73529411764705888</v>
      </c>
      <c r="O30" s="42">
        <v>0.83157894736842108</v>
      </c>
      <c r="P30" s="44">
        <v>0.39285388236601648</v>
      </c>
    </row>
    <row r="31" spans="1:16">
      <c r="A31" s="39" t="s">
        <v>51</v>
      </c>
      <c r="B31" s="39" t="s">
        <v>21</v>
      </c>
      <c r="C31" s="40">
        <v>2014</v>
      </c>
      <c r="D31" s="41">
        <v>734081</v>
      </c>
      <c r="E31" s="44">
        <v>0.7679629359702812</v>
      </c>
      <c r="F31" s="44">
        <v>0.60545498385055596</v>
      </c>
      <c r="G31" s="44">
        <v>0.16250795211972521</v>
      </c>
      <c r="H31" s="44">
        <v>0.24263534950502738</v>
      </c>
      <c r="I31" s="44">
        <v>0.52532758646525379</v>
      </c>
      <c r="J31" s="44">
        <v>0.59041713380403527</v>
      </c>
      <c r="K31" s="44">
        <v>0.17754580216624596</v>
      </c>
      <c r="L31" s="41">
        <v>3786</v>
      </c>
      <c r="M31" s="42">
        <v>0.6262626262626263</v>
      </c>
      <c r="N31" s="42">
        <v>0.73340675477239348</v>
      </c>
      <c r="O31" s="42">
        <v>0.82978723404255317</v>
      </c>
      <c r="P31" s="44">
        <v>0.39260370322184618</v>
      </c>
    </row>
    <row r="32" spans="1:16">
      <c r="A32" s="39" t="s">
        <v>51</v>
      </c>
      <c r="B32" s="39" t="s">
        <v>22</v>
      </c>
      <c r="C32" s="40">
        <v>2014</v>
      </c>
      <c r="D32" s="41">
        <v>537308</v>
      </c>
      <c r="E32" s="44">
        <v>0.87973936736471448</v>
      </c>
      <c r="F32" s="44">
        <v>0.86546936375898753</v>
      </c>
      <c r="G32" s="44">
        <v>0.93187033973898203</v>
      </c>
      <c r="H32" s="44">
        <v>0.75496561670205065</v>
      </c>
      <c r="I32" s="44">
        <v>0.93338868973005773</v>
      </c>
      <c r="J32" s="44">
        <v>0.86445972933147197</v>
      </c>
      <c r="K32" s="44">
        <v>0.93029671210906173</v>
      </c>
      <c r="L32" s="41">
        <v>3786</v>
      </c>
      <c r="M32" s="42">
        <v>0.79503105590062106</v>
      </c>
      <c r="N32" s="42">
        <v>0.86585365853658536</v>
      </c>
      <c r="O32" s="42">
        <v>0.9145299145299145</v>
      </c>
      <c r="P32" s="44">
        <v>0.39260370322184618</v>
      </c>
    </row>
    <row r="33" spans="1:16">
      <c r="A33" s="39" t="s">
        <v>51</v>
      </c>
      <c r="B33" s="39" t="s">
        <v>41</v>
      </c>
      <c r="C33" s="40">
        <v>2010</v>
      </c>
      <c r="D33" s="41">
        <v>719863</v>
      </c>
      <c r="E33" s="44">
        <v>0.48074425272586591</v>
      </c>
      <c r="F33" s="44">
        <v>0.34559631485435421</v>
      </c>
      <c r="G33" s="44">
        <v>0.13514793787151166</v>
      </c>
      <c r="H33" s="44">
        <v>8.6284473573443835E-2</v>
      </c>
      <c r="I33" s="44">
        <v>0.39445977915242209</v>
      </c>
      <c r="J33" s="44">
        <v>0.35709294685238718</v>
      </c>
      <c r="K33" s="44">
        <v>0.12365130587347871</v>
      </c>
      <c r="L33" s="41">
        <v>3440</v>
      </c>
      <c r="M33" s="42">
        <v>0.33016610995756973</v>
      </c>
      <c r="N33" s="42">
        <v>0.43932313792126876</v>
      </c>
      <c r="O33" s="42">
        <v>0.54950253536951355</v>
      </c>
      <c r="P33" s="44">
        <v>0.36654909408534114</v>
      </c>
    </row>
    <row r="34" spans="1:16">
      <c r="A34" s="39" t="s">
        <v>52</v>
      </c>
      <c r="B34" s="39" t="s">
        <v>19</v>
      </c>
      <c r="C34" s="40">
        <v>2015</v>
      </c>
      <c r="D34" s="41">
        <v>404838</v>
      </c>
      <c r="E34" s="44">
        <v>0.62593185422317077</v>
      </c>
      <c r="F34" s="44">
        <v>0.53095806223724062</v>
      </c>
      <c r="G34" s="44">
        <v>9.4973791985930173E-2</v>
      </c>
      <c r="H34" s="44">
        <v>0.23307347630410188</v>
      </c>
      <c r="I34" s="44">
        <v>0.39285837791906886</v>
      </c>
      <c r="J34" s="44">
        <v>0.52705032630336091</v>
      </c>
      <c r="K34" s="44">
        <v>9.8881527919809906E-2</v>
      </c>
      <c r="L34" s="41">
        <v>1470</v>
      </c>
      <c r="M34" s="42">
        <v>0.47447447447447449</v>
      </c>
      <c r="N34" s="42">
        <v>0.61545691671163882</v>
      </c>
      <c r="O34" s="42">
        <v>0.7287319422150883</v>
      </c>
      <c r="P34" s="44">
        <v>0.5286877033616092</v>
      </c>
    </row>
    <row r="35" spans="1:16">
      <c r="A35" s="39" t="s">
        <v>52</v>
      </c>
      <c r="B35" s="39" t="s">
        <v>19</v>
      </c>
      <c r="C35" s="40">
        <v>2016</v>
      </c>
      <c r="D35" s="41">
        <v>395077</v>
      </c>
      <c r="E35" s="44">
        <v>0.6164848877560577</v>
      </c>
      <c r="F35" s="44">
        <v>0.52461672028490647</v>
      </c>
      <c r="G35" s="44">
        <v>9.1868167471151188E-2</v>
      </c>
      <c r="H35" s="44">
        <v>0.23080057811515223</v>
      </c>
      <c r="I35" s="44">
        <v>0.38568430964090544</v>
      </c>
      <c r="J35" s="44">
        <v>0.52052890955434006</v>
      </c>
      <c r="K35" s="44">
        <v>9.595597820171764E-2</v>
      </c>
      <c r="L35" s="41">
        <v>1424</v>
      </c>
      <c r="M35" s="42">
        <v>0.45962269272529854</v>
      </c>
      <c r="N35" s="42">
        <v>0.60161514716751441</v>
      </c>
      <c r="O35" s="42">
        <v>0.72426470588235292</v>
      </c>
      <c r="P35" s="44">
        <v>0.50973153882119449</v>
      </c>
    </row>
    <row r="36" spans="1:16">
      <c r="A36" s="39" t="s">
        <v>52</v>
      </c>
      <c r="B36" s="39" t="s">
        <v>20</v>
      </c>
      <c r="C36" s="40">
        <v>2014</v>
      </c>
      <c r="D36" s="41">
        <v>421494</v>
      </c>
      <c r="E36" s="44">
        <v>0.68076413899130239</v>
      </c>
      <c r="F36" s="44">
        <v>0.57499039132229646</v>
      </c>
      <c r="G36" s="44">
        <v>0.10577374766900596</v>
      </c>
      <c r="H36" s="44">
        <v>0.26574043758630017</v>
      </c>
      <c r="I36" s="44">
        <v>0.41502370140500222</v>
      </c>
      <c r="J36" s="44">
        <v>0.57350282566299882</v>
      </c>
      <c r="K36" s="44">
        <v>0.1072613133283036</v>
      </c>
      <c r="L36" s="41">
        <v>1535</v>
      </c>
      <c r="M36" s="42">
        <v>0.53157894736842104</v>
      </c>
      <c r="N36" s="42">
        <v>0.67005076142131981</v>
      </c>
      <c r="O36" s="42">
        <v>0.77272727272727271</v>
      </c>
      <c r="P36" s="44">
        <v>0.55795828746427012</v>
      </c>
    </row>
    <row r="37" spans="1:16">
      <c r="A37" s="39" t="s">
        <v>52</v>
      </c>
      <c r="B37" s="39" t="s">
        <v>20</v>
      </c>
      <c r="C37" s="40">
        <v>2015</v>
      </c>
      <c r="D37" s="41">
        <v>404838</v>
      </c>
      <c r="E37" s="44">
        <v>0.67439074395190179</v>
      </c>
      <c r="F37" s="44">
        <v>0.57322929171668668</v>
      </c>
      <c r="G37" s="44">
        <v>0.10116145223521507</v>
      </c>
      <c r="H37" s="44">
        <v>0.26386109999555379</v>
      </c>
      <c r="I37" s="44">
        <v>0.41052964395634794</v>
      </c>
      <c r="J37" s="44">
        <v>0.56920545996176253</v>
      </c>
      <c r="K37" s="44">
        <v>0.10518528399013927</v>
      </c>
      <c r="L37" s="41">
        <v>1470</v>
      </c>
      <c r="M37" s="42">
        <v>0.53061224489795922</v>
      </c>
      <c r="N37" s="42">
        <v>0.66666666666666663</v>
      </c>
      <c r="O37" s="42">
        <v>0.77251184834123221</v>
      </c>
      <c r="P37" s="44">
        <v>0.5286877033616092</v>
      </c>
    </row>
    <row r="38" spans="1:16">
      <c r="A38" s="39" t="s">
        <v>52</v>
      </c>
      <c r="B38" s="39" t="s">
        <v>21</v>
      </c>
      <c r="C38" s="40">
        <v>2013</v>
      </c>
      <c r="D38" s="41">
        <v>425207</v>
      </c>
      <c r="E38" s="44">
        <v>0.72278443205309417</v>
      </c>
      <c r="F38" s="44">
        <v>0.60814144640139978</v>
      </c>
      <c r="G38" s="44">
        <v>0.11464298565169435</v>
      </c>
      <c r="H38" s="44">
        <v>0.30136145453861296</v>
      </c>
      <c r="I38" s="44">
        <v>0.42142297751448116</v>
      </c>
      <c r="J38" s="44">
        <v>0.60793684017431515</v>
      </c>
      <c r="K38" s="44">
        <v>0.11484759187877905</v>
      </c>
      <c r="L38" s="41">
        <v>1549</v>
      </c>
      <c r="M38" s="42">
        <v>0.59677419354838712</v>
      </c>
      <c r="N38" s="42">
        <v>0.71321695760598502</v>
      </c>
      <c r="O38" s="42">
        <v>0.81707317073170727</v>
      </c>
      <c r="P38" s="44">
        <v>0.55952709425506475</v>
      </c>
    </row>
    <row r="39" spans="1:16">
      <c r="A39" s="39" t="s">
        <v>52</v>
      </c>
      <c r="B39" s="39" t="s">
        <v>21</v>
      </c>
      <c r="C39" s="40">
        <v>2014</v>
      </c>
      <c r="D39" s="41">
        <v>421494</v>
      </c>
      <c r="E39" s="44">
        <v>0.7251870726510935</v>
      </c>
      <c r="F39" s="44">
        <v>0.61416769870982746</v>
      </c>
      <c r="G39" s="44">
        <v>0.11101937394126607</v>
      </c>
      <c r="H39" s="44">
        <v>0.29662818450559203</v>
      </c>
      <c r="I39" s="44">
        <v>0.42855888814550147</v>
      </c>
      <c r="J39" s="44">
        <v>0.61062553678106923</v>
      </c>
      <c r="K39" s="44">
        <v>0.11456153587002425</v>
      </c>
      <c r="L39" s="41">
        <v>1535</v>
      </c>
      <c r="M39" s="42">
        <v>0.58536585365853655</v>
      </c>
      <c r="N39" s="42">
        <v>0.71608832807570977</v>
      </c>
      <c r="O39" s="42">
        <v>0.81493506493506496</v>
      </c>
      <c r="P39" s="44">
        <v>0.55795828746427012</v>
      </c>
    </row>
    <row r="40" spans="1:16">
      <c r="A40" s="39" t="s">
        <v>52</v>
      </c>
      <c r="B40" s="39" t="s">
        <v>22</v>
      </c>
      <c r="C40" s="40">
        <v>2014</v>
      </c>
      <c r="D40" s="41">
        <v>286938</v>
      </c>
      <c r="E40" s="44">
        <v>0.83849124201046921</v>
      </c>
      <c r="F40" s="44">
        <v>0.83139196633038315</v>
      </c>
      <c r="G40" s="44">
        <v>0.87708319314536931</v>
      </c>
      <c r="H40" s="44">
        <v>0.73488500821369906</v>
      </c>
      <c r="I40" s="44">
        <v>0.90483050363002349</v>
      </c>
      <c r="J40" s="44">
        <v>0.82830288588827117</v>
      </c>
      <c r="K40" s="44">
        <v>0.89296615792966161</v>
      </c>
      <c r="L40" s="41">
        <v>1535</v>
      </c>
      <c r="M40" s="42">
        <v>0.72131147540983609</v>
      </c>
      <c r="N40" s="42">
        <v>0.8128654970760234</v>
      </c>
      <c r="O40" s="42">
        <v>0.88235294117647056</v>
      </c>
      <c r="P40" s="44">
        <v>0.55795828746427012</v>
      </c>
    </row>
    <row r="41" spans="1:16">
      <c r="A41" s="39" t="s">
        <v>52</v>
      </c>
      <c r="B41" s="39" t="s">
        <v>41</v>
      </c>
      <c r="C41" s="40">
        <v>2010</v>
      </c>
      <c r="D41" s="41">
        <v>377020</v>
      </c>
      <c r="E41" s="44">
        <v>0.35466023022651316</v>
      </c>
      <c r="F41" s="44">
        <v>0.26910508726327514</v>
      </c>
      <c r="G41" s="44">
        <v>8.5555142963238018E-2</v>
      </c>
      <c r="H41" s="44">
        <v>7.4420455148267992E-2</v>
      </c>
      <c r="I41" s="44">
        <v>0.28023977507824521</v>
      </c>
      <c r="J41" s="44">
        <v>0.27995597050554349</v>
      </c>
      <c r="K41" s="44">
        <v>7.470425972096971E-2</v>
      </c>
      <c r="L41" s="41">
        <v>1355</v>
      </c>
      <c r="M41" s="42">
        <v>0.17105263157894737</v>
      </c>
      <c r="N41" s="42">
        <v>0.28969359331476324</v>
      </c>
      <c r="O41" s="42">
        <v>0.43142857142857144</v>
      </c>
      <c r="P41" s="44">
        <v>0.51729147855425628</v>
      </c>
    </row>
    <row r="42" spans="1:16">
      <c r="A42" s="39" t="s">
        <v>53</v>
      </c>
      <c r="B42" s="39" t="s">
        <v>19</v>
      </c>
      <c r="C42" s="40">
        <v>2015</v>
      </c>
      <c r="D42" s="41">
        <v>535680</v>
      </c>
      <c r="E42" s="44">
        <v>0.68534199522102746</v>
      </c>
      <c r="F42" s="44">
        <v>0.54850097072879334</v>
      </c>
      <c r="G42" s="44">
        <v>0.13684102449223418</v>
      </c>
      <c r="H42" s="44">
        <v>0.21235439068100359</v>
      </c>
      <c r="I42" s="44">
        <v>0.47298760454002392</v>
      </c>
      <c r="J42" s="44">
        <v>0.54186454599761047</v>
      </c>
      <c r="K42" s="44">
        <v>0.14347744922341696</v>
      </c>
      <c r="L42" s="41">
        <v>1547</v>
      </c>
      <c r="M42" s="42">
        <v>0.57518796992481203</v>
      </c>
      <c r="N42" s="42">
        <v>0.68481375358166185</v>
      </c>
      <c r="O42" s="42">
        <v>0.78531073446327682</v>
      </c>
      <c r="P42" s="44">
        <v>0.44726409523217503</v>
      </c>
    </row>
    <row r="43" spans="1:16">
      <c r="A43" s="39" t="s">
        <v>53</v>
      </c>
      <c r="B43" s="39" t="s">
        <v>19</v>
      </c>
      <c r="C43" s="40">
        <v>2016</v>
      </c>
      <c r="D43" s="41">
        <v>500486</v>
      </c>
      <c r="E43" s="44">
        <v>0.6734514052341124</v>
      </c>
      <c r="F43" s="44">
        <v>0.53683819327613558</v>
      </c>
      <c r="G43" s="44">
        <v>0.13661321195797685</v>
      </c>
      <c r="H43" s="44">
        <v>0.20110452640033888</v>
      </c>
      <c r="I43" s="44">
        <v>0.47234687883377358</v>
      </c>
      <c r="J43" s="44">
        <v>0.53068017886614216</v>
      </c>
      <c r="K43" s="44">
        <v>0.14277122636797032</v>
      </c>
      <c r="L43" s="41">
        <v>1434</v>
      </c>
      <c r="M43" s="42">
        <v>0.55924170616113744</v>
      </c>
      <c r="N43" s="42">
        <v>0.67775116678948666</v>
      </c>
      <c r="O43" s="42">
        <v>0.77717391304347827</v>
      </c>
      <c r="P43" s="44">
        <v>0.41299962702803505</v>
      </c>
    </row>
    <row r="44" spans="1:16">
      <c r="A44" s="39" t="s">
        <v>53</v>
      </c>
      <c r="B44" s="39" t="s">
        <v>20</v>
      </c>
      <c r="C44" s="40">
        <v>2014</v>
      </c>
      <c r="D44" s="41">
        <v>571471</v>
      </c>
      <c r="E44" s="44">
        <v>0.73369252333014279</v>
      </c>
      <c r="F44" s="44">
        <v>0.58480832798164739</v>
      </c>
      <c r="G44" s="44">
        <v>0.14888419534849537</v>
      </c>
      <c r="H44" s="44">
        <v>0.23876977134447766</v>
      </c>
      <c r="I44" s="44">
        <v>0.49492275198566504</v>
      </c>
      <c r="J44" s="44">
        <v>0.58093411564191355</v>
      </c>
      <c r="K44" s="44">
        <v>0.15275840768822915</v>
      </c>
      <c r="L44" s="41">
        <v>1640</v>
      </c>
      <c r="M44" s="42">
        <v>0.62786934597727106</v>
      </c>
      <c r="N44" s="42">
        <v>0.73695553539019953</v>
      </c>
      <c r="O44" s="42">
        <v>0.82280637439889592</v>
      </c>
      <c r="P44" s="44">
        <v>0.4733384862209653</v>
      </c>
    </row>
    <row r="45" spans="1:16">
      <c r="A45" s="39" t="s">
        <v>53</v>
      </c>
      <c r="B45" s="39" t="s">
        <v>20</v>
      </c>
      <c r="C45" s="40">
        <v>2015</v>
      </c>
      <c r="D45" s="41">
        <v>535680</v>
      </c>
      <c r="E45" s="44">
        <v>0.72855062724014341</v>
      </c>
      <c r="F45" s="44">
        <v>0.58610924432497014</v>
      </c>
      <c r="G45" s="44">
        <v>0.14244138291517325</v>
      </c>
      <c r="H45" s="44">
        <v>0.23622498506571088</v>
      </c>
      <c r="I45" s="44">
        <v>0.49232564217443248</v>
      </c>
      <c r="J45" s="44">
        <v>0.57878957586618873</v>
      </c>
      <c r="K45" s="44">
        <v>0.1497610513739546</v>
      </c>
      <c r="L45" s="41">
        <v>1547</v>
      </c>
      <c r="M45" s="42">
        <v>0.61904761904761907</v>
      </c>
      <c r="N45" s="42">
        <v>0.72916666666666663</v>
      </c>
      <c r="O45" s="42">
        <v>0.81694915254237288</v>
      </c>
      <c r="P45" s="44">
        <v>0.44726409523217503</v>
      </c>
    </row>
    <row r="46" spans="1:16">
      <c r="A46" s="39" t="s">
        <v>53</v>
      </c>
      <c r="B46" s="39" t="s">
        <v>21</v>
      </c>
      <c r="C46" s="40">
        <v>2013</v>
      </c>
      <c r="D46" s="41">
        <v>570699</v>
      </c>
      <c r="E46" s="44">
        <v>0.77394738732676949</v>
      </c>
      <c r="F46" s="44">
        <v>0.61720977257713783</v>
      </c>
      <c r="G46" s="44">
        <v>0.1567376147496316</v>
      </c>
      <c r="H46" s="44">
        <v>0.26974114200305238</v>
      </c>
      <c r="I46" s="44">
        <v>0.50420624532371705</v>
      </c>
      <c r="J46" s="44">
        <v>0.6157203709836534</v>
      </c>
      <c r="K46" s="44">
        <v>0.15822701634311606</v>
      </c>
      <c r="L46" s="41">
        <v>1628</v>
      </c>
      <c r="M46" s="42">
        <v>0.67211824123588837</v>
      </c>
      <c r="N46" s="42">
        <v>0.7774674911056908</v>
      </c>
      <c r="O46" s="42">
        <v>0.85274348938732492</v>
      </c>
      <c r="P46" s="44">
        <v>0.47352194655220531</v>
      </c>
    </row>
    <row r="47" spans="1:16">
      <c r="A47" s="39" t="s">
        <v>53</v>
      </c>
      <c r="B47" s="39" t="s">
        <v>21</v>
      </c>
      <c r="C47" s="40">
        <v>2014</v>
      </c>
      <c r="D47" s="41">
        <v>571471</v>
      </c>
      <c r="E47" s="44">
        <v>0.77246089477856272</v>
      </c>
      <c r="F47" s="44">
        <v>0.61859131959452007</v>
      </c>
      <c r="G47" s="44">
        <v>0.1538695751840426</v>
      </c>
      <c r="H47" s="44">
        <v>0.26458035490864801</v>
      </c>
      <c r="I47" s="44">
        <v>0.50788053986991466</v>
      </c>
      <c r="J47" s="44">
        <v>0.61297948627314425</v>
      </c>
      <c r="K47" s="44">
        <v>0.15948140850541848</v>
      </c>
      <c r="L47" s="41">
        <v>1640</v>
      </c>
      <c r="M47" s="42">
        <v>0.67539320837473871</v>
      </c>
      <c r="N47" s="42">
        <v>0.77579033971867206</v>
      </c>
      <c r="O47" s="42">
        <v>0.8548375342266088</v>
      </c>
      <c r="P47" s="44">
        <v>0.4733384862209653</v>
      </c>
    </row>
    <row r="48" spans="1:16">
      <c r="A48" s="39" t="s">
        <v>53</v>
      </c>
      <c r="B48" s="39" t="s">
        <v>22</v>
      </c>
      <c r="C48" s="40">
        <v>2014</v>
      </c>
      <c r="D48" s="41">
        <v>419284</v>
      </c>
      <c r="E48" s="44">
        <v>0.87706900334856563</v>
      </c>
      <c r="F48" s="44">
        <v>0.86428227324274909</v>
      </c>
      <c r="G48" s="44">
        <v>0.92729452417051583</v>
      </c>
      <c r="H48" s="44">
        <v>0.76509344082081343</v>
      </c>
      <c r="I48" s="44">
        <v>0.93109032153135762</v>
      </c>
      <c r="J48" s="44">
        <v>0.86231991011696241</v>
      </c>
      <c r="K48" s="44">
        <v>0.93315921509330213</v>
      </c>
      <c r="L48" s="41">
        <v>1640</v>
      </c>
      <c r="M48" s="42">
        <v>0.81871345029239762</v>
      </c>
      <c r="N48" s="42">
        <v>0.8776223776223776</v>
      </c>
      <c r="O48" s="42">
        <v>0.91698113207547172</v>
      </c>
      <c r="P48" s="44">
        <v>0.4733384862209653</v>
      </c>
    </row>
    <row r="49" spans="1:16">
      <c r="A49" s="39" t="s">
        <v>53</v>
      </c>
      <c r="B49" s="39" t="s">
        <v>41</v>
      </c>
      <c r="C49" s="40">
        <v>2010</v>
      </c>
      <c r="D49" s="41">
        <v>475431</v>
      </c>
      <c r="E49" s="44">
        <v>0.45468848266099604</v>
      </c>
      <c r="F49" s="44">
        <v>0.3246675122152321</v>
      </c>
      <c r="G49" s="44">
        <v>0.13002097044576394</v>
      </c>
      <c r="H49" s="44">
        <v>7.7676886866863956E-2</v>
      </c>
      <c r="I49" s="44">
        <v>0.37701159579413207</v>
      </c>
      <c r="J49" s="44">
        <v>0.33872633463110313</v>
      </c>
      <c r="K49" s="44">
        <v>0.11596214802989288</v>
      </c>
      <c r="L49" s="41">
        <v>1337</v>
      </c>
      <c r="M49" s="42">
        <v>0.30232558139534882</v>
      </c>
      <c r="N49" s="42">
        <v>0.44357976653696496</v>
      </c>
      <c r="O49" s="42">
        <v>0.57641921397379914</v>
      </c>
      <c r="P49" s="44">
        <v>0.45996305270465604</v>
      </c>
    </row>
    <row r="50" spans="1:16">
      <c r="A50" s="39" t="s">
        <v>54</v>
      </c>
      <c r="B50" s="39" t="s">
        <v>19</v>
      </c>
      <c r="C50" s="40">
        <v>2015</v>
      </c>
      <c r="D50" s="41">
        <v>220624</v>
      </c>
      <c r="E50" s="44">
        <v>0.61730364783523095</v>
      </c>
      <c r="F50" s="44">
        <v>0.50184930016679963</v>
      </c>
      <c r="G50" s="44">
        <v>0.11545434766843136</v>
      </c>
      <c r="H50" s="44">
        <v>0.20939245050402494</v>
      </c>
      <c r="I50" s="44">
        <v>0.40791119733120601</v>
      </c>
      <c r="J50" s="44">
        <v>0.49694049604757418</v>
      </c>
      <c r="K50" s="44">
        <v>0.12036315178765683</v>
      </c>
      <c r="L50" s="41">
        <v>2305</v>
      </c>
      <c r="M50" s="42">
        <v>0.5</v>
      </c>
      <c r="N50" s="42">
        <v>0.60869565217391308</v>
      </c>
      <c r="O50" s="42">
        <v>0.7142857142857143</v>
      </c>
      <c r="P50" s="44">
        <v>0.24031994053663253</v>
      </c>
    </row>
    <row r="51" spans="1:16">
      <c r="A51" s="39" t="s">
        <v>54</v>
      </c>
      <c r="B51" s="39" t="s">
        <v>19</v>
      </c>
      <c r="C51" s="40">
        <v>2016</v>
      </c>
      <c r="D51" s="41">
        <v>211001</v>
      </c>
      <c r="E51" s="44">
        <v>0.61252790271136159</v>
      </c>
      <c r="F51" s="44">
        <v>0.4979265501111369</v>
      </c>
      <c r="G51" s="44">
        <v>0.11460135260022464</v>
      </c>
      <c r="H51" s="44">
        <v>0.20207961099710428</v>
      </c>
      <c r="I51" s="44">
        <v>0.41044829171425729</v>
      </c>
      <c r="J51" s="44">
        <v>0.49152847616835937</v>
      </c>
      <c r="K51" s="44">
        <v>0.12099942654300216</v>
      </c>
      <c r="L51" s="41">
        <v>2227</v>
      </c>
      <c r="M51" s="42">
        <v>0.5</v>
      </c>
      <c r="N51" s="42">
        <v>0.60869565217391308</v>
      </c>
      <c r="O51" s="42">
        <v>0.70769230769230773</v>
      </c>
      <c r="P51" s="44">
        <v>0.22866386138211711</v>
      </c>
    </row>
    <row r="52" spans="1:16">
      <c r="A52" s="39" t="s">
        <v>54</v>
      </c>
      <c r="B52" s="39" t="s">
        <v>20</v>
      </c>
      <c r="C52" s="40">
        <v>2014</v>
      </c>
      <c r="D52" s="41">
        <v>232100</v>
      </c>
      <c r="E52" s="44">
        <v>0.65588539422662651</v>
      </c>
      <c r="F52" s="44">
        <v>0.53232658336923744</v>
      </c>
      <c r="G52" s="44">
        <v>0.12355881085738905</v>
      </c>
      <c r="H52" s="44">
        <v>0.22756139595002153</v>
      </c>
      <c r="I52" s="44">
        <v>0.42832399827660489</v>
      </c>
      <c r="J52" s="44">
        <v>0.52825506247307197</v>
      </c>
      <c r="K52" s="44">
        <v>0.12763033175355451</v>
      </c>
      <c r="L52" s="41">
        <v>2338</v>
      </c>
      <c r="M52" s="42">
        <v>0.54430379746835444</v>
      </c>
      <c r="N52" s="42">
        <v>0.65277777777777779</v>
      </c>
      <c r="O52" s="42">
        <v>0.74766355140186913</v>
      </c>
      <c r="P52" s="44">
        <v>0.24991308807446755</v>
      </c>
    </row>
    <row r="53" spans="1:16">
      <c r="A53" s="39" t="s">
        <v>54</v>
      </c>
      <c r="B53" s="39" t="s">
        <v>20</v>
      </c>
      <c r="C53" s="40">
        <v>2015</v>
      </c>
      <c r="D53" s="41">
        <v>220624</v>
      </c>
      <c r="E53" s="44">
        <v>0.64982957429835375</v>
      </c>
      <c r="F53" s="44">
        <v>0.52938483573863226</v>
      </c>
      <c r="G53" s="44">
        <v>0.12044473855972151</v>
      </c>
      <c r="H53" s="44">
        <v>0.22676136775690767</v>
      </c>
      <c r="I53" s="44">
        <v>0.42306820654144606</v>
      </c>
      <c r="J53" s="44">
        <v>0.52385959823047357</v>
      </c>
      <c r="K53" s="44">
        <v>0.12596997606788018</v>
      </c>
      <c r="L53" s="41">
        <v>2305</v>
      </c>
      <c r="M53" s="42">
        <v>0.52542372881355937</v>
      </c>
      <c r="N53" s="42">
        <v>0.63829787234042556</v>
      </c>
      <c r="O53" s="42">
        <v>0.73913043478260865</v>
      </c>
      <c r="P53" s="44">
        <v>0.24031994053663253</v>
      </c>
    </row>
    <row r="54" spans="1:16">
      <c r="A54" s="39" t="s">
        <v>54</v>
      </c>
      <c r="B54" s="39" t="s">
        <v>21</v>
      </c>
      <c r="C54" s="40">
        <v>2013</v>
      </c>
      <c r="D54" s="41">
        <v>225818</v>
      </c>
      <c r="E54" s="44">
        <v>0.69521473044664284</v>
      </c>
      <c r="F54" s="44">
        <v>0.5626433676677679</v>
      </c>
      <c r="G54" s="44">
        <v>0.13257136277887502</v>
      </c>
      <c r="H54" s="44">
        <v>0.25699899919404123</v>
      </c>
      <c r="I54" s="44">
        <v>0.43821573125260166</v>
      </c>
      <c r="J54" s="44">
        <v>0.56212082296362553</v>
      </c>
      <c r="K54" s="44">
        <v>0.1330939074830173</v>
      </c>
      <c r="L54" s="41">
        <v>2216</v>
      </c>
      <c r="M54" s="42">
        <v>0.57358641130870947</v>
      </c>
      <c r="N54" s="42">
        <v>0.68620294833261775</v>
      </c>
      <c r="O54" s="42">
        <v>0.77997555012224939</v>
      </c>
      <c r="P54" s="44">
        <v>0.24376889719422917</v>
      </c>
    </row>
    <row r="55" spans="1:16">
      <c r="A55" s="39" t="s">
        <v>54</v>
      </c>
      <c r="B55" s="39" t="s">
        <v>21</v>
      </c>
      <c r="C55" s="40">
        <v>2014</v>
      </c>
      <c r="D55" s="41">
        <v>232100</v>
      </c>
      <c r="E55" s="44">
        <v>0.6948772080999569</v>
      </c>
      <c r="F55" s="44">
        <v>0.56624299870745365</v>
      </c>
      <c r="G55" s="44">
        <v>0.12863420939250322</v>
      </c>
      <c r="H55" s="44">
        <v>0.25201206376561824</v>
      </c>
      <c r="I55" s="44">
        <v>0.44286514433433866</v>
      </c>
      <c r="J55" s="44">
        <v>0.55870314519603614</v>
      </c>
      <c r="K55" s="44">
        <v>0.13617406290392073</v>
      </c>
      <c r="L55" s="41">
        <v>2338</v>
      </c>
      <c r="M55" s="42">
        <v>0.58333333333333337</v>
      </c>
      <c r="N55" s="42">
        <v>0.6875</v>
      </c>
      <c r="O55" s="42">
        <v>0.77714285714285714</v>
      </c>
      <c r="P55" s="44">
        <v>0.24991308807446755</v>
      </c>
    </row>
    <row r="56" spans="1:16">
      <c r="A56" s="39" t="s">
        <v>54</v>
      </c>
      <c r="B56" s="39" t="s">
        <v>22</v>
      </c>
      <c r="C56" s="40">
        <v>2014</v>
      </c>
      <c r="D56" s="41">
        <v>152231</v>
      </c>
      <c r="E56" s="44">
        <v>0.84228573680787755</v>
      </c>
      <c r="F56" s="44">
        <v>0.82720775699497384</v>
      </c>
      <c r="G56" s="44">
        <v>0.90724597252249106</v>
      </c>
      <c r="H56" s="44">
        <v>0.72300585038907927</v>
      </c>
      <c r="I56" s="44">
        <v>0.90565715090429921</v>
      </c>
      <c r="J56" s="44">
        <v>0.82970116142502937</v>
      </c>
      <c r="K56" s="44">
        <v>0.89437261587280159</v>
      </c>
      <c r="L56" s="41">
        <v>2338</v>
      </c>
      <c r="M56" s="42">
        <v>0.76666666666666672</v>
      </c>
      <c r="N56" s="42">
        <v>0.83739837398373984</v>
      </c>
      <c r="O56" s="42">
        <v>0.89583333333333337</v>
      </c>
      <c r="P56" s="44">
        <v>0.24991308807446755</v>
      </c>
    </row>
    <row r="57" spans="1:16">
      <c r="A57" s="39" t="s">
        <v>54</v>
      </c>
      <c r="B57" s="39" t="s">
        <v>41</v>
      </c>
      <c r="C57" s="40">
        <v>2010</v>
      </c>
      <c r="D57" s="41">
        <v>276093</v>
      </c>
      <c r="E57" s="44">
        <v>0.41697906140322283</v>
      </c>
      <c r="F57" s="44">
        <v>0.31157979376514433</v>
      </c>
      <c r="G57" s="44">
        <v>0.10539926763807847</v>
      </c>
      <c r="H57" s="44">
        <v>9.6815203572709202E-2</v>
      </c>
      <c r="I57" s="44">
        <v>0.32016385783051365</v>
      </c>
      <c r="J57" s="44">
        <v>0.32422046194579363</v>
      </c>
      <c r="K57" s="44">
        <v>9.2758599457429203E-2</v>
      </c>
      <c r="L57" s="41">
        <v>2164</v>
      </c>
      <c r="M57" s="42">
        <v>0.29411764705882354</v>
      </c>
      <c r="N57" s="42">
        <v>0.4</v>
      </c>
      <c r="O57" s="42">
        <v>0.50422309337134708</v>
      </c>
      <c r="P57" s="44">
        <v>0.24789276074729716</v>
      </c>
    </row>
    <row r="58" spans="1:16">
      <c r="A58" s="30"/>
      <c r="B58" s="30"/>
      <c r="C58" s="31"/>
      <c r="L58" s="32"/>
      <c r="M58" s="33"/>
      <c r="N58" s="33"/>
      <c r="O58" s="33"/>
    </row>
    <row r="59" spans="1:16">
      <c r="A59" s="30"/>
      <c r="B59" s="30"/>
      <c r="C59" s="31"/>
      <c r="L59" s="32"/>
      <c r="M59" s="33"/>
      <c r="N59" s="33"/>
      <c r="O59" s="33"/>
    </row>
    <row r="60" spans="1:16">
      <c r="A60" s="30"/>
      <c r="B60" s="30"/>
      <c r="C60" s="31"/>
      <c r="L60" s="32"/>
      <c r="M60" s="33"/>
      <c r="N60" s="33"/>
      <c r="O60" s="33"/>
    </row>
    <row r="61" spans="1:16">
      <c r="A61" s="30"/>
      <c r="B61" s="30"/>
      <c r="C61" s="31"/>
      <c r="L61" s="32"/>
      <c r="M61" s="33"/>
      <c r="N61" s="33"/>
      <c r="O61" s="33"/>
    </row>
    <row r="62" spans="1:16">
      <c r="A62" s="30"/>
      <c r="B62" s="30"/>
      <c r="C62" s="31"/>
      <c r="L62" s="32"/>
      <c r="M62" s="33"/>
      <c r="N62" s="33"/>
      <c r="O62" s="33"/>
    </row>
    <row r="63" spans="1:16">
      <c r="A63" s="30"/>
      <c r="B63" s="30"/>
      <c r="C63" s="31"/>
      <c r="L63" s="32"/>
      <c r="M63" s="33"/>
      <c r="N63" s="33"/>
      <c r="O63" s="33"/>
    </row>
    <row r="64" spans="1:16">
      <c r="A64" s="30"/>
      <c r="B64" s="30"/>
      <c r="C64" s="31"/>
      <c r="L64" s="32"/>
      <c r="M64" s="33"/>
      <c r="N64" s="33"/>
      <c r="O64" s="33"/>
    </row>
    <row r="65" spans="1:15">
      <c r="A65" s="30"/>
      <c r="B65" s="30"/>
      <c r="C65" s="31"/>
      <c r="L65" s="32"/>
      <c r="M65" s="33"/>
      <c r="N65" s="33"/>
      <c r="O65" s="33"/>
    </row>
    <row r="66" spans="1:15">
      <c r="A66" s="30"/>
      <c r="B66" s="30"/>
      <c r="C66" s="31"/>
      <c r="L66" s="32"/>
      <c r="M66" s="33"/>
      <c r="N66" s="33"/>
      <c r="O66" s="33"/>
    </row>
    <row r="67" spans="1:15">
      <c r="A67" s="30"/>
      <c r="B67" s="30"/>
      <c r="C67" s="31"/>
      <c r="L67" s="32"/>
      <c r="M67" s="33"/>
      <c r="N67" s="33"/>
      <c r="O67" s="33"/>
    </row>
    <row r="68" spans="1:15">
      <c r="A68" s="30"/>
      <c r="B68" s="30"/>
      <c r="C68" s="31"/>
      <c r="L68" s="32"/>
      <c r="M68" s="33"/>
      <c r="N68" s="33"/>
      <c r="O68" s="33"/>
    </row>
    <row r="69" spans="1:15">
      <c r="A69" s="30"/>
      <c r="B69" s="30"/>
      <c r="C69" s="31"/>
      <c r="L69" s="32"/>
      <c r="M69" s="33"/>
      <c r="N69" s="33"/>
      <c r="O69" s="33"/>
    </row>
    <row r="70" spans="1:15">
      <c r="A70" s="30"/>
      <c r="B70" s="30"/>
      <c r="C70" s="31"/>
      <c r="L70" s="32"/>
      <c r="M70" s="33"/>
      <c r="N70" s="33"/>
      <c r="O70" s="33"/>
    </row>
    <row r="71" spans="1:15">
      <c r="A71" s="30"/>
      <c r="B71" s="30"/>
      <c r="C71" s="31"/>
      <c r="L71" s="32"/>
      <c r="M71" s="33"/>
      <c r="N71" s="33"/>
      <c r="O71" s="33"/>
    </row>
    <row r="72" spans="1:15">
      <c r="A72" s="30"/>
      <c r="B72" s="30"/>
      <c r="C72" s="31"/>
      <c r="L72" s="32"/>
      <c r="M72" s="33"/>
      <c r="N72" s="33"/>
      <c r="O72" s="33"/>
    </row>
    <row r="73" spans="1:15">
      <c r="A73" s="30"/>
      <c r="B73" s="30"/>
      <c r="C73" s="31"/>
      <c r="L73" s="32"/>
      <c r="M73" s="33"/>
      <c r="N73" s="33"/>
      <c r="O73" s="33"/>
    </row>
    <row r="74" spans="1:15">
      <c r="A74" s="30"/>
      <c r="B74" s="30"/>
      <c r="C74" s="31"/>
      <c r="L74" s="32"/>
      <c r="M74" s="33"/>
      <c r="N74" s="33"/>
      <c r="O74" s="33"/>
    </row>
    <row r="75" spans="1:15">
      <c r="A75" s="30"/>
      <c r="B75" s="30"/>
      <c r="C75" s="31"/>
      <c r="L75" s="32"/>
      <c r="M75" s="33"/>
      <c r="N75" s="33"/>
      <c r="O75" s="33"/>
    </row>
    <row r="76" spans="1:15">
      <c r="A76" s="30"/>
      <c r="B76" s="30"/>
      <c r="C76" s="31"/>
      <c r="L76" s="32"/>
      <c r="M76" s="33"/>
      <c r="N76" s="33"/>
      <c r="O76" s="33"/>
    </row>
    <row r="77" spans="1:15">
      <c r="A77" s="30"/>
      <c r="B77" s="30"/>
      <c r="C77" s="31"/>
      <c r="L77" s="32"/>
      <c r="M77" s="33"/>
      <c r="N77" s="33"/>
      <c r="O77" s="33"/>
    </row>
    <row r="78" spans="1:15">
      <c r="A78" s="30"/>
      <c r="B78" s="30"/>
      <c r="C78" s="31"/>
      <c r="L78" s="32"/>
      <c r="M78" s="33"/>
      <c r="N78" s="33"/>
      <c r="O78" s="33"/>
    </row>
    <row r="79" spans="1:15">
      <c r="A79" s="30"/>
      <c r="B79" s="30"/>
      <c r="C79" s="31"/>
      <c r="L79" s="32"/>
      <c r="M79" s="33"/>
      <c r="N79" s="33"/>
      <c r="O79" s="33"/>
    </row>
    <row r="80" spans="1:15">
      <c r="A80" s="30"/>
      <c r="B80" s="30"/>
      <c r="C80" s="31"/>
      <c r="L80" s="32"/>
      <c r="M80" s="33"/>
      <c r="N80" s="33"/>
      <c r="O80" s="33"/>
    </row>
    <row r="81" spans="1:15">
      <c r="A81" s="30"/>
      <c r="B81" s="30"/>
      <c r="C81" s="31"/>
      <c r="L81" s="32"/>
      <c r="M81" s="33"/>
      <c r="N81" s="33"/>
      <c r="O81" s="33"/>
    </row>
    <row r="82" spans="1:15">
      <c r="A82" s="30"/>
      <c r="B82" s="30"/>
      <c r="C82" s="31"/>
      <c r="L82" s="32"/>
      <c r="M82" s="33"/>
      <c r="N82" s="33"/>
      <c r="O82" s="33"/>
    </row>
    <row r="83" spans="1:15">
      <c r="A83" s="30"/>
      <c r="B83" s="30"/>
      <c r="C83" s="31"/>
      <c r="L83" s="32"/>
      <c r="M83" s="33"/>
      <c r="N83" s="33"/>
      <c r="O83" s="33"/>
    </row>
    <row r="84" spans="1:15">
      <c r="M84" s="35"/>
      <c r="N84" s="35"/>
      <c r="O84" s="35"/>
    </row>
    <row r="85" spans="1:15">
      <c r="M85" s="35"/>
      <c r="N85" s="35"/>
      <c r="O85" s="35"/>
    </row>
    <row r="86" spans="1:15">
      <c r="M86" s="35"/>
      <c r="N86" s="35"/>
      <c r="O86" s="35"/>
    </row>
    <row r="87" spans="1:15">
      <c r="M87" s="35"/>
      <c r="N87" s="35"/>
      <c r="O87" s="35"/>
    </row>
    <row r="88" spans="1:15">
      <c r="M88" s="35"/>
      <c r="N88" s="35"/>
      <c r="O88" s="35"/>
    </row>
    <row r="89" spans="1:15">
      <c r="M89" s="35"/>
      <c r="N89" s="35"/>
      <c r="O89" s="35"/>
    </row>
    <row r="90" spans="1:15">
      <c r="M90" s="35"/>
      <c r="N90" s="35"/>
      <c r="O90" s="35"/>
    </row>
    <row r="91" spans="1:15">
      <c r="M91" s="35"/>
      <c r="N91" s="35"/>
      <c r="O91" s="35"/>
    </row>
    <row r="92" spans="1:15">
      <c r="M92" s="35"/>
      <c r="N92" s="35"/>
      <c r="O92" s="35"/>
    </row>
    <row r="93" spans="1:15">
      <c r="M93" s="35"/>
      <c r="N93" s="35"/>
      <c r="O93" s="35"/>
    </row>
    <row r="94" spans="1:15">
      <c r="M94" s="35"/>
      <c r="N94" s="35"/>
      <c r="O94" s="35"/>
    </row>
    <row r="95" spans="1:15">
      <c r="M95" s="35"/>
      <c r="N95" s="35"/>
      <c r="O95" s="35"/>
    </row>
    <row r="96" spans="1:15">
      <c r="M96" s="35"/>
      <c r="N96" s="35"/>
      <c r="O96" s="35"/>
    </row>
    <row r="97" spans="12:15">
      <c r="M97" s="35"/>
      <c r="N97" s="35"/>
      <c r="O97" s="35"/>
    </row>
    <row r="98" spans="12:15">
      <c r="L98" s="32"/>
      <c r="M98" s="35"/>
      <c r="N98" s="35"/>
      <c r="O98" s="35"/>
    </row>
    <row r="99" spans="12:15">
      <c r="M99" s="35"/>
      <c r="N99" s="35"/>
      <c r="O99" s="35"/>
    </row>
    <row r="100" spans="12:15">
      <c r="L100" s="32"/>
      <c r="M100" s="35"/>
      <c r="N100" s="35"/>
      <c r="O100" s="35"/>
    </row>
    <row r="101" spans="12:15">
      <c r="L101" s="32"/>
      <c r="M101" s="35"/>
      <c r="N101" s="35"/>
      <c r="O101" s="35"/>
    </row>
    <row r="102" spans="12:15">
      <c r="L102" s="32"/>
      <c r="M102" s="35"/>
      <c r="N102" s="35"/>
      <c r="O102" s="35"/>
    </row>
    <row r="103" spans="12:15">
      <c r="L103" s="32"/>
      <c r="M103" s="35"/>
      <c r="N103" s="35"/>
      <c r="O103" s="35"/>
    </row>
    <row r="104" spans="12:15">
      <c r="L104" s="32"/>
      <c r="M104" s="35"/>
      <c r="N104" s="35"/>
      <c r="O104" s="35"/>
    </row>
    <row r="105" spans="12:15">
      <c r="L105" s="32"/>
      <c r="M105" s="35"/>
      <c r="N105" s="35"/>
      <c r="O105" s="35"/>
    </row>
    <row r="106" spans="12:15">
      <c r="M106" s="35"/>
      <c r="N106" s="35"/>
      <c r="O106" s="35"/>
    </row>
    <row r="107" spans="12:15">
      <c r="M107" s="35"/>
      <c r="N107" s="35"/>
      <c r="O107" s="35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pageSetUpPr fitToPage="1"/>
  </sheetPr>
  <dimension ref="A1:AD164"/>
  <sheetViews>
    <sheetView tabSelected="1" topLeftCell="A80" workbookViewId="0">
      <selection activeCell="L155" sqref="L155"/>
    </sheetView>
  </sheetViews>
  <sheetFormatPr baseColWidth="10" defaultColWidth="8.83203125" defaultRowHeight="14" x14ac:dyDescent="0"/>
  <cols>
    <col min="1" max="1" width="11.6640625" customWidth="1"/>
    <col min="2" max="2" width="10.6640625" style="23" customWidth="1"/>
    <col min="3" max="9" width="10.6640625" customWidth="1"/>
    <col min="12" max="12" width="8.83203125" style="18"/>
    <col min="13" max="16" width="9.1640625" style="24" customWidth="1"/>
    <col min="17" max="17" width="9.1640625" style="5" customWidth="1"/>
    <col min="18" max="23" width="9.1640625" style="24" customWidth="1"/>
    <col min="24" max="27" width="8.83203125" style="24"/>
    <col min="28" max="29" width="8.83203125" style="19"/>
  </cols>
  <sheetData>
    <row r="1" spans="1:30" s="10" customFormat="1" ht="31" thickBot="1">
      <c r="A1" s="17" t="str">
        <f ca="1">INDIRECT(CONCATENATE("'All DATA'!A",$N1))</f>
        <v>Low Income Schools</v>
      </c>
      <c r="B1" s="23"/>
      <c r="L1" s="18"/>
      <c r="M1" s="27">
        <v>1</v>
      </c>
      <c r="N1" s="24">
        <f>2+8*($M$1-1)</f>
        <v>2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B1" s="19"/>
      <c r="AC1" s="19"/>
      <c r="AD1" s="5"/>
    </row>
    <row r="2" spans="1:30" ht="15" thickBot="1">
      <c r="A2" s="18" t="str">
        <f>CONCATENATE("Table ",N2,"a. College Enrollment Rates in the First Fall after High School Graduation for Classes 2015 and 2016, School Percentile Distribution")</f>
        <v>Table 1a. College Enrollment Rates in the First Fall after High School Graduation for Classes 2015 and 2016, School Percentile Distribution</v>
      </c>
      <c r="C2" s="18"/>
      <c r="D2" s="18"/>
      <c r="E2" s="18"/>
      <c r="F2" s="10"/>
      <c r="G2" s="10"/>
      <c r="H2" s="10"/>
      <c r="I2" s="10"/>
      <c r="J2" s="10"/>
      <c r="K2" s="10"/>
      <c r="N2" s="24">
        <f>1+5*($M$1-1)</f>
        <v>1</v>
      </c>
    </row>
    <row r="3" spans="1:30" s="18" customFormat="1" ht="29" thickBot="1">
      <c r="A3" s="12"/>
      <c r="B3" s="21" t="s">
        <v>37</v>
      </c>
      <c r="C3" s="13" t="s">
        <v>38</v>
      </c>
      <c r="D3" s="13" t="s">
        <v>39</v>
      </c>
      <c r="E3" s="13" t="s">
        <v>40</v>
      </c>
      <c r="M3" s="24"/>
      <c r="N3" s="24"/>
      <c r="O3" s="24"/>
      <c r="P3" s="24"/>
      <c r="Q3" s="5"/>
      <c r="R3" s="24"/>
      <c r="S3" s="24"/>
      <c r="T3" s="24"/>
      <c r="U3" s="24"/>
      <c r="V3" s="24"/>
      <c r="W3" s="24"/>
      <c r="X3" s="24"/>
      <c r="Y3" s="24"/>
      <c r="Z3" s="24"/>
      <c r="AA3" s="24"/>
      <c r="AB3" s="19"/>
      <c r="AC3" s="19"/>
    </row>
    <row r="4" spans="1:30" s="18" customFormat="1" ht="15" thickBot="1">
      <c r="A4" s="14">
        <f ca="1">INDIRECT(CONCATENATE("'ALL DATA'!",O$1,$N4))</f>
        <v>2015</v>
      </c>
      <c r="B4" s="15">
        <f ca="1">INDIRECT(CONCATENATE("'ALL DATA'!",X$1,$N4))</f>
        <v>2001</v>
      </c>
      <c r="C4" s="16">
        <f ca="1">IF(ISBLANK(INDIRECT(CONCATENATE("'ALL DATA'!",Y$1,$N4))),"*",INDIRECT(CONCATENATE("'ALL DATA'!",Y$1,$N4)))</f>
        <v>0.42105263157894735</v>
      </c>
      <c r="D4" s="16">
        <f t="shared" ref="D4:D5" ca="1" si="0">IF(ISBLANK(INDIRECT(CONCATENATE("'ALL DATA'!",Z$1,$N4))),"*",INDIRECT(CONCATENATE("'ALL DATA'!",Z$1,$N4)))</f>
        <v>0.54058441558441561</v>
      </c>
      <c r="E4" s="16">
        <f t="shared" ref="E4:E5" ca="1" si="1">IF(ISBLANK(INDIRECT(CONCATENATE("'ALL DATA'!",AA$1,$N4))),"*",INDIRECT(CONCATENATE("'ALL DATA'!",AA$1,$N4)))</f>
        <v>0.64210526315789473</v>
      </c>
      <c r="M4" s="24"/>
      <c r="N4" s="24">
        <f>2+8*($M$1-1)</f>
        <v>2</v>
      </c>
      <c r="O4" s="24"/>
      <c r="P4" s="24"/>
      <c r="Q4" s="5"/>
      <c r="R4" s="24"/>
      <c r="S4" s="24"/>
      <c r="T4" s="24"/>
      <c r="U4" s="24"/>
      <c r="V4" s="24"/>
      <c r="W4" s="24"/>
      <c r="X4" s="24"/>
      <c r="Y4" s="24"/>
      <c r="Z4" s="24"/>
      <c r="AA4" s="24"/>
      <c r="AB4" s="19"/>
      <c r="AC4" s="19"/>
    </row>
    <row r="5" spans="1:30" s="18" customFormat="1" ht="15" thickBot="1">
      <c r="A5" s="14">
        <f ca="1">INDIRECT(CONCATENATE("'ALL DATA'!",O$1,$N5))</f>
        <v>2016</v>
      </c>
      <c r="B5" s="15">
        <f ca="1">INDIRECT(CONCATENATE("'ALL DATA'!",X$1,$N5))</f>
        <v>1900</v>
      </c>
      <c r="C5" s="16">
        <f ca="1">IF(ISBLANK(INDIRECT(CONCATENATE("'ALL DATA'!",Y$1,$N5))),"*",INDIRECT(CONCATENATE("'ALL DATA'!",Y$1,$N5)))</f>
        <v>0.40709353421217831</v>
      </c>
      <c r="D5" s="16">
        <f t="shared" ca="1" si="0"/>
        <v>0.5239332040247302</v>
      </c>
      <c r="E5" s="16">
        <f t="shared" ca="1" si="1"/>
        <v>0.62902642989882307</v>
      </c>
      <c r="M5" s="24"/>
      <c r="N5" s="24">
        <f>3+8*($M$1-1)</f>
        <v>3</v>
      </c>
      <c r="O5" s="24"/>
      <c r="P5" s="24"/>
      <c r="Q5" s="5"/>
      <c r="R5" s="24"/>
      <c r="S5" s="24"/>
      <c r="T5" s="24"/>
      <c r="U5" s="24"/>
      <c r="V5" s="24"/>
      <c r="W5" s="24"/>
      <c r="X5" s="24"/>
      <c r="Y5" s="24"/>
      <c r="Z5" s="24"/>
      <c r="AA5" s="24"/>
      <c r="AB5" s="19"/>
      <c r="AC5" s="19"/>
    </row>
    <row r="6" spans="1:30" s="18" customFormat="1">
      <c r="B6" s="23"/>
      <c r="M6" s="24"/>
      <c r="N6" s="24"/>
      <c r="O6" s="24"/>
      <c r="P6" s="24"/>
      <c r="Q6" s="5"/>
      <c r="R6" s="24"/>
      <c r="S6" s="24"/>
      <c r="T6" s="24"/>
      <c r="U6" s="24"/>
      <c r="V6" s="24"/>
      <c r="W6" s="24"/>
      <c r="X6" s="24"/>
      <c r="Y6" s="24"/>
      <c r="Z6" s="24"/>
      <c r="AA6" s="24"/>
      <c r="AB6" s="19"/>
      <c r="AC6" s="19"/>
    </row>
    <row r="7" spans="1:30" s="18" customFormat="1">
      <c r="B7" s="23"/>
      <c r="M7" s="24"/>
      <c r="N7" s="24"/>
      <c r="O7" s="24"/>
      <c r="P7" s="24"/>
      <c r="Q7" s="5"/>
      <c r="R7" s="24"/>
      <c r="S7" s="24"/>
      <c r="T7" s="24"/>
      <c r="U7" s="24"/>
      <c r="V7" s="24"/>
      <c r="W7" s="24"/>
      <c r="X7" s="24"/>
      <c r="Y7" s="24"/>
      <c r="Z7" s="24"/>
      <c r="AA7" s="24"/>
      <c r="AB7" s="19"/>
      <c r="AC7" s="19"/>
    </row>
    <row r="8" spans="1:30" s="10" customFormat="1" ht="15" thickBot="1">
      <c r="A8" t="str">
        <f>CONCATENATE("Table ",N8,"b. College Enrollment Rates in the First Fall after High School Graduation for Classes 2015 and 2016, Student-Weighted Totals")</f>
        <v>Table 1b. College Enrollment Rates in the First Fall after High School Graduation for Classes 2015 and 2016, Student-Weighted Totals</v>
      </c>
      <c r="B8" s="23"/>
      <c r="C8"/>
      <c r="D8"/>
      <c r="E8"/>
      <c r="F8"/>
      <c r="G8"/>
      <c r="H8"/>
      <c r="I8"/>
      <c r="J8"/>
      <c r="K8"/>
      <c r="L8" s="18"/>
      <c r="M8" s="24"/>
      <c r="N8" s="24">
        <f>1+5*($M$1-1)</f>
        <v>1</v>
      </c>
      <c r="O8" s="24"/>
      <c r="P8" s="24"/>
      <c r="Q8" s="24"/>
      <c r="R8" s="5"/>
      <c r="S8" s="24"/>
      <c r="T8" s="24"/>
      <c r="U8" s="24"/>
      <c r="V8" s="24"/>
      <c r="W8" s="24"/>
      <c r="X8" s="24"/>
      <c r="Y8" s="24"/>
      <c r="Z8" s="24"/>
      <c r="AA8" s="24"/>
      <c r="AB8" s="19"/>
      <c r="AC8" s="19"/>
    </row>
    <row r="9" spans="1:30" s="10" customFormat="1" ht="29" thickBot="1">
      <c r="A9" s="2"/>
      <c r="B9" s="21" t="s">
        <v>36</v>
      </c>
      <c r="C9" s="3" t="s">
        <v>0</v>
      </c>
      <c r="D9" s="3" t="s">
        <v>1</v>
      </c>
      <c r="E9" s="3" t="s">
        <v>2</v>
      </c>
      <c r="F9" s="3" t="s">
        <v>6</v>
      </c>
      <c r="G9" s="3" t="s">
        <v>7</v>
      </c>
      <c r="H9" s="3" t="s">
        <v>3</v>
      </c>
      <c r="I9" s="3" t="s">
        <v>4</v>
      </c>
      <c r="J9" s="4"/>
      <c r="K9" s="4"/>
      <c r="L9" s="9"/>
      <c r="M9" s="24"/>
      <c r="N9" s="25"/>
      <c r="O9" s="24"/>
      <c r="P9" s="24"/>
      <c r="Q9" s="5"/>
      <c r="R9" s="24"/>
      <c r="S9" s="24"/>
      <c r="T9" s="24"/>
      <c r="U9" s="24"/>
      <c r="V9" s="24"/>
      <c r="W9" s="24"/>
      <c r="X9" s="24"/>
      <c r="Y9" s="24"/>
      <c r="Z9" s="24"/>
      <c r="AA9" s="24"/>
      <c r="AB9" s="19"/>
      <c r="AC9" s="19"/>
    </row>
    <row r="10" spans="1:30" ht="15" thickBot="1">
      <c r="A10" s="14">
        <f ca="1">INDIRECT(CONCATENATE("'All DATA'!",O$1,$N10))</f>
        <v>2015</v>
      </c>
      <c r="B10" s="15">
        <f t="shared" ref="B10:B11" ca="1" si="2">INDIRECT(CONCATENATE("'All DATA'!",P$1,$N10))</f>
        <v>427811</v>
      </c>
      <c r="C10" s="16">
        <f ca="1">IF(ISBLANK(INDIRECT(CONCATENATE("'All DATA'!",Q$1,$N10))),"*",INDIRECT(CONCATENATE("'All DATA'!",Q$1,$N10)))</f>
        <v>0.56176442400966786</v>
      </c>
      <c r="D10" s="16">
        <f t="shared" ref="D10:D11" ca="1" si="3">IF(ISBLANK(INDIRECT(CONCATENATE("'All DATA'!",R$1,$N10))),"*",INDIRECT(CONCATENATE("'All DATA'!",R$1,$N10)))</f>
        <v>0.4926942037488517</v>
      </c>
      <c r="E10" s="16">
        <f t="shared" ref="E10:E11" ca="1" si="4">IF(ISBLANK(INDIRECT(CONCATENATE("'All DATA'!",S$1,$N10))),"*",INDIRECT(CONCATENATE("'All DATA'!",S$1,$N10)))</f>
        <v>6.9070220260816106E-2</v>
      </c>
      <c r="F10" s="16">
        <f t="shared" ref="F10:F11" ca="1" si="5">IF(ISBLANK(INDIRECT(CONCATENATE("'All DATA'!",T$1,$N10))),"*",INDIRECT(CONCATENATE("'All DATA'!",T$1,$N10)))</f>
        <v>0.24656448758914568</v>
      </c>
      <c r="G10" s="16">
        <f t="shared" ref="G10:G11" ca="1" si="6">IF(ISBLANK(INDIRECT(CONCATENATE("'All DATA'!",U$1,$N10))),"*",INDIRECT(CONCATENATE("'All DATA'!",U$1,$N10)))</f>
        <v>0.31519993642052213</v>
      </c>
      <c r="H10" s="16">
        <f t="shared" ref="H10:H11" ca="1" si="7">IF(ISBLANK(INDIRECT(CONCATENATE("'All DATA'!",V$1,$N10))),"*",INDIRECT(CONCATENATE("'All DATA'!",V$1,$N10)))</f>
        <v>0.50595706982756405</v>
      </c>
      <c r="I10" s="16">
        <f t="shared" ref="I10:I11" ca="1" si="8">IF(ISBLANK(INDIRECT(CONCATENATE("'All DATA'!",W$1,$N10))),"*",INDIRECT(CONCATENATE("'All DATA'!",W$1,$N10)))</f>
        <v>5.580735418210378E-2</v>
      </c>
      <c r="J10" s="1"/>
      <c r="K10" s="1"/>
      <c r="N10" s="24">
        <f>2+8*($M$1-1)</f>
        <v>2</v>
      </c>
    </row>
    <row r="11" spans="1:30" s="4" customFormat="1" ht="15" thickBot="1">
      <c r="A11" s="14">
        <f ca="1">INDIRECT(CONCATENATE("'All DATA'!",O$1,$N11))</f>
        <v>2016</v>
      </c>
      <c r="B11" s="15">
        <f t="shared" ca="1" si="2"/>
        <v>405502</v>
      </c>
      <c r="C11" s="16">
        <f ca="1">IF(ISBLANK(INDIRECT(CONCATENATE("'All DATA'!",Q$1,$N11))),"*",INDIRECT(CONCATENATE("'All DATA'!",Q$1,$N11)))</f>
        <v>0.54320077336240014</v>
      </c>
      <c r="D11" s="16">
        <f t="shared" ca="1" si="3"/>
        <v>0.47669801875206536</v>
      </c>
      <c r="E11" s="16">
        <f t="shared" ca="1" si="4"/>
        <v>6.6502754610334849E-2</v>
      </c>
      <c r="F11" s="16">
        <f t="shared" ca="1" si="5"/>
        <v>0.23478059294405454</v>
      </c>
      <c r="G11" s="16">
        <f t="shared" ca="1" si="6"/>
        <v>0.30842018041834568</v>
      </c>
      <c r="H11" s="16">
        <f t="shared" ca="1" si="7"/>
        <v>0.48955368900769908</v>
      </c>
      <c r="I11" s="16">
        <f t="shared" ca="1" si="8"/>
        <v>5.3647084354701086E-2</v>
      </c>
      <c r="J11" s="1"/>
      <c r="K11" s="1"/>
      <c r="L11" s="18"/>
      <c r="M11" s="24"/>
      <c r="N11" s="24">
        <f>3+8*($M$1-1)</f>
        <v>3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s="1" customFormat="1">
      <c r="B12" s="23"/>
      <c r="L12" s="18"/>
      <c r="M12" s="24"/>
      <c r="N12" s="24"/>
      <c r="O12" s="24"/>
      <c r="P12" s="24"/>
      <c r="Q12" s="24"/>
      <c r="R12" s="24"/>
      <c r="S12" s="5"/>
      <c r="T12" s="24"/>
      <c r="U12" s="24"/>
      <c r="V12" s="24"/>
      <c r="W12" s="24"/>
      <c r="X12" s="24"/>
      <c r="Y12" s="24"/>
      <c r="Z12" s="24"/>
      <c r="AA12" s="24"/>
      <c r="AB12" s="19"/>
      <c r="AC12" s="19"/>
    </row>
    <row r="13" spans="1:30" s="1" customFormat="1">
      <c r="A13"/>
      <c r="B13" s="23"/>
      <c r="C13"/>
      <c r="D13"/>
      <c r="E13"/>
      <c r="F13"/>
      <c r="G13"/>
      <c r="H13"/>
      <c r="I13"/>
      <c r="L13" s="18"/>
      <c r="M13" s="24"/>
      <c r="N13" s="24"/>
      <c r="O13" s="24"/>
      <c r="P13" s="24"/>
      <c r="Q13" s="24"/>
      <c r="R13" s="5"/>
      <c r="S13" s="24"/>
      <c r="T13" s="24"/>
      <c r="U13" s="24"/>
      <c r="V13" s="24"/>
      <c r="W13" s="24"/>
      <c r="X13" s="24"/>
      <c r="Y13" s="24"/>
      <c r="Z13" s="24"/>
      <c r="AA13" s="24"/>
      <c r="AB13" s="19"/>
      <c r="AC13" s="19"/>
    </row>
    <row r="14" spans="1:30">
      <c r="A14" t="str">
        <f>CONCATENATE("Figure ", RIGHT(A8,LEN(A8)-6))</f>
        <v>Figure 1b. College Enrollment Rates in the First Fall after High School Graduation for Classes 2015 and 2016, Student-Weighted Totals</v>
      </c>
      <c r="Q14" s="24"/>
      <c r="U14" s="5"/>
    </row>
    <row r="15" spans="1:30">
      <c r="Q15" s="24"/>
      <c r="X15" s="5"/>
    </row>
    <row r="34" spans="1:29" s="18" customFormat="1">
      <c r="B34" s="23"/>
      <c r="M34" s="24"/>
      <c r="N34" s="24"/>
      <c r="O34" s="24"/>
      <c r="P34" s="24"/>
      <c r="Q34" s="5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19"/>
      <c r="AC34" s="19"/>
    </row>
    <row r="35" spans="1:29" s="18" customFormat="1" ht="15" thickBot="1">
      <c r="A35" s="11" t="str">
        <f>CONCATENATE("Table ",N35,"a. College Enrollment Rates in the First Year after High School Graduation for Classes 2014 and 2015, School Percentile Distribution")</f>
        <v>Table 2a. College Enrollment Rates in the First Year after High School Graduation for Classes 2014 and 2015, School Percentile Distribution</v>
      </c>
      <c r="B35" s="23"/>
      <c r="M35" s="24"/>
      <c r="N35" s="24">
        <f>2+5*($M$1-1)</f>
        <v>2</v>
      </c>
      <c r="O35" s="24"/>
      <c r="P35" s="24"/>
      <c r="Q35" s="5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19"/>
      <c r="AC35" s="19"/>
    </row>
    <row r="36" spans="1:29" s="18" customFormat="1" ht="29" thickBot="1">
      <c r="A36" s="12"/>
      <c r="B36" s="21" t="s">
        <v>37</v>
      </c>
      <c r="C36" s="13" t="s">
        <v>38</v>
      </c>
      <c r="D36" s="13" t="s">
        <v>39</v>
      </c>
      <c r="E36" s="13" t="s">
        <v>40</v>
      </c>
      <c r="M36" s="24"/>
      <c r="N36" s="24"/>
      <c r="O36" s="24"/>
      <c r="P36" s="24"/>
      <c r="Q36" s="5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19"/>
      <c r="AC36" s="19"/>
    </row>
    <row r="37" spans="1:29" s="18" customFormat="1" ht="15" thickBot="1">
      <c r="A37" s="14">
        <f ca="1">INDIRECT(CONCATENATE("'ALL DATA'!",O$1,$N37))</f>
        <v>2014</v>
      </c>
      <c r="B37" s="15">
        <f ca="1">INDIRECT(CONCATENATE("'ALL DATA'!",X$1,$N37))</f>
        <v>2061</v>
      </c>
      <c r="C37" s="16">
        <f ca="1">IF(ISBLANK(INDIRECT(CONCATENATE("'ALL DATA'!",Y$1,$N37))),"*",INDIRECT(CONCATENATE("'ALL DATA'!",Y$1,$N37)))</f>
        <v>0.48909657320872274</v>
      </c>
      <c r="D37" s="16">
        <f t="shared" ref="D37:D38" ca="1" si="9">IF(ISBLANK(INDIRECT(CONCATENATE("'ALL DATA'!",Z$1,$N37))),"*",INDIRECT(CONCATENATE("'ALL DATA'!",Z$1,$N37)))</f>
        <v>0.6</v>
      </c>
      <c r="E37" s="16">
        <f t="shared" ref="E37:E38" ca="1" si="10">IF(ISBLANK(INDIRECT(CONCATENATE("'ALL DATA'!",AA$1,$N37))),"*",INDIRECT(CONCATENATE("'ALL DATA'!",AA$1,$N37)))</f>
        <v>0.7</v>
      </c>
      <c r="M37" s="24"/>
      <c r="N37" s="24">
        <f>4+8*($M$1-1)</f>
        <v>4</v>
      </c>
      <c r="O37" s="24"/>
      <c r="P37" s="24"/>
      <c r="Q37" s="5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19"/>
      <c r="AC37" s="19"/>
    </row>
    <row r="38" spans="1:29" s="18" customFormat="1" ht="15" thickBot="1">
      <c r="A38" s="14">
        <f ca="1">INDIRECT(CONCATENATE("'ALL DATA'!",O$1,$N38))</f>
        <v>2015</v>
      </c>
      <c r="B38" s="15">
        <f ca="1">INDIRECT(CONCATENATE("'ALL DATA'!",X$1,$N38))</f>
        <v>2001</v>
      </c>
      <c r="C38" s="16">
        <f ca="1">IF(ISBLANK(INDIRECT(CONCATENATE("'ALL DATA'!",Y$1,$N38))),"*",INDIRECT(CONCATENATE("'ALL DATA'!",Y$1,$N38)))</f>
        <v>0.46984126984126984</v>
      </c>
      <c r="D38" s="16">
        <f t="shared" ca="1" si="9"/>
        <v>0.59064327485380119</v>
      </c>
      <c r="E38" s="16">
        <f t="shared" ca="1" si="10"/>
        <v>0.69354838709677424</v>
      </c>
      <c r="M38" s="24"/>
      <c r="N38" s="24">
        <f>5+8*($M$1-1)</f>
        <v>5</v>
      </c>
      <c r="O38" s="24"/>
      <c r="P38" s="24"/>
      <c r="Q38" s="5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19"/>
      <c r="AC38" s="19"/>
    </row>
    <row r="39" spans="1:29" s="18" customFormat="1">
      <c r="B39" s="23"/>
      <c r="M39" s="24"/>
      <c r="N39" s="24"/>
      <c r="O39" s="24"/>
      <c r="P39" s="24"/>
      <c r="Q39" s="5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19"/>
      <c r="AC39" s="19"/>
    </row>
    <row r="40" spans="1:29" s="18" customFormat="1">
      <c r="B40" s="23"/>
      <c r="M40" s="24"/>
      <c r="N40" s="24"/>
      <c r="O40" s="24"/>
      <c r="P40" s="24"/>
      <c r="Q40" s="5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19"/>
      <c r="AC40" s="19"/>
    </row>
    <row r="41" spans="1:29" ht="15" thickBot="1">
      <c r="A41" s="11" t="str">
        <f>CONCATENATE("Table ",N41,"b. College Enrollment Rates in the First Year after High School Graduation for Classes 2014 and 2015,  Student-Weighted Totals")</f>
        <v>Table 2b. College Enrollment Rates in the First Year after High School Graduation for Classes 2014 and 2015,  Student-Weighted Totals</v>
      </c>
      <c r="C41" s="10"/>
      <c r="D41" s="10"/>
      <c r="E41" s="10"/>
      <c r="F41" s="10"/>
      <c r="G41" s="10"/>
      <c r="H41" s="10"/>
      <c r="I41" s="10"/>
      <c r="N41" s="24">
        <f>2+5*($M$1-1)</f>
        <v>2</v>
      </c>
    </row>
    <row r="42" spans="1:29" s="10" customFormat="1" ht="29" thickBot="1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  <c r="K42"/>
      <c r="L42" s="18"/>
      <c r="M42" s="24"/>
      <c r="N42" s="24"/>
      <c r="O42" s="24"/>
      <c r="P42" s="24"/>
      <c r="Q42" s="5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19"/>
      <c r="AC42" s="19"/>
    </row>
    <row r="43" spans="1:29" ht="15" thickBot="1">
      <c r="A43" s="14">
        <f ca="1">INDIRECT(CONCATENATE("'All DATA'!",O$1,$N43))</f>
        <v>2014</v>
      </c>
      <c r="B43" s="15">
        <f t="shared" ref="B43:B44" ca="1" si="11">INDIRECT(CONCATENATE("'All DATA'!",P$1,$N43))</f>
        <v>438948</v>
      </c>
      <c r="C43" s="16">
        <f ca="1">IF(ISBLANK(INDIRECT(CONCATENATE("'All DATA'!",Q$1,$N43))),"*",INDIRECT(CONCATENATE("'All DATA'!",Q$1,$N43)))</f>
        <v>0.62373447424296269</v>
      </c>
      <c r="D43" s="16">
        <f t="shared" ref="D43:D44" ca="1" si="12">IF(ISBLANK(INDIRECT(CONCATENATE("'All DATA'!",R$1,$N43))),"*",INDIRECT(CONCATENATE("'All DATA'!",R$1,$N43)))</f>
        <v>0.54467043932310888</v>
      </c>
      <c r="E43" s="16">
        <f t="shared" ref="E43:E44" ca="1" si="13">IF(ISBLANK(INDIRECT(CONCATENATE("'All DATA'!",S$1,$N43))),"*",INDIRECT(CONCATENATE("'All DATA'!",S$1,$N43)))</f>
        <v>7.9064034919853837E-2</v>
      </c>
      <c r="F43" s="16">
        <f t="shared" ref="F43:F44" ca="1" si="14">IF(ISBLANK(INDIRECT(CONCATENATE("'All DATA'!",T$1,$N43))),"*",INDIRECT(CONCATENATE("'All DATA'!",T$1,$N43)))</f>
        <v>0.28758076127468402</v>
      </c>
      <c r="G43" s="16">
        <f t="shared" ref="G43:G44" ca="1" si="15">IF(ISBLANK(INDIRECT(CONCATENATE("'All DATA'!",U$1,$N43))),"*",INDIRECT(CONCATENATE("'All DATA'!",U$1,$N43)))</f>
        <v>0.33615371296827873</v>
      </c>
      <c r="H43" s="16">
        <f t="shared" ref="H43:H44" ca="1" si="16">IF(ISBLANK(INDIRECT(CONCATENATE("'All DATA'!",V$1,$N43))),"*",INDIRECT(CONCATENATE("'All DATA'!",V$1,$N43)))</f>
        <v>0.56123960013486796</v>
      </c>
      <c r="I43" s="16">
        <f t="shared" ref="I43:I44" ca="1" si="17">IF(ISBLANK(INDIRECT(CONCATENATE("'All DATA'!",W$1,$N43))),"*",INDIRECT(CONCATENATE("'All DATA'!",W$1,$N43)))</f>
        <v>6.249487410809481E-2</v>
      </c>
      <c r="J43" s="10"/>
      <c r="N43" s="24">
        <f>4+8*($M$1-1)</f>
        <v>4</v>
      </c>
    </row>
    <row r="44" spans="1:29" ht="15" thickBot="1">
      <c r="A44" s="14">
        <f ca="1">INDIRECT(CONCATENATE("'All DATA'!",O$1,$N44))</f>
        <v>2015</v>
      </c>
      <c r="B44" s="15">
        <f t="shared" ca="1" si="11"/>
        <v>427811</v>
      </c>
      <c r="C44" s="16">
        <f ca="1">IF(ISBLANK(INDIRECT(CONCATENATE("'All DATA'!",Q$1,$N44))),"*",INDIRECT(CONCATENATE("'All DATA'!",Q$1,$N44)))</f>
        <v>0.6162721388650596</v>
      </c>
      <c r="D44" s="16">
        <f t="shared" ca="1" si="12"/>
        <v>0.54131146697957744</v>
      </c>
      <c r="E44" s="16">
        <f t="shared" ca="1" si="13"/>
        <v>7.4960671885482139E-2</v>
      </c>
      <c r="F44" s="16">
        <f t="shared" ca="1" si="14"/>
        <v>0.28179266077777337</v>
      </c>
      <c r="G44" s="16">
        <f t="shared" ca="1" si="15"/>
        <v>0.33447947808728623</v>
      </c>
      <c r="H44" s="16">
        <f t="shared" ca="1" si="16"/>
        <v>0.55482911846586458</v>
      </c>
      <c r="I44" s="16">
        <f t="shared" ca="1" si="17"/>
        <v>6.144302039919497E-2</v>
      </c>
      <c r="J44" s="10"/>
      <c r="N44" s="24">
        <f>5+8*($M$1-1)</f>
        <v>5</v>
      </c>
    </row>
    <row r="45" spans="1:29">
      <c r="A45" s="10"/>
      <c r="C45" s="10"/>
      <c r="D45" s="10"/>
      <c r="E45" s="10"/>
      <c r="F45" s="10"/>
      <c r="G45" s="10"/>
      <c r="H45" s="10"/>
      <c r="I45" s="10"/>
      <c r="J45" s="10"/>
    </row>
    <row r="46" spans="1:29">
      <c r="A46" s="10"/>
      <c r="C46" s="10"/>
      <c r="D46" s="10"/>
      <c r="E46" s="10"/>
      <c r="F46" s="10"/>
      <c r="G46" s="10"/>
      <c r="H46" s="10"/>
      <c r="I46" s="10"/>
      <c r="J46" s="10"/>
    </row>
    <row r="47" spans="1:29">
      <c r="A47" s="10" t="str">
        <f>CONCATENATE("Figure ", RIGHT(A41,LEN(A41)-6))</f>
        <v>Figure 2b. College Enrollment Rates in the First Year after High School Graduation for Classes 2014 and 2015,  Student-Weighted Totals</v>
      </c>
      <c r="C47" s="10"/>
      <c r="D47" s="10"/>
      <c r="E47" s="10"/>
      <c r="F47" s="10"/>
      <c r="G47" s="10"/>
      <c r="H47" s="10"/>
      <c r="I47" s="10"/>
      <c r="J47" s="10"/>
    </row>
    <row r="48" spans="1:29">
      <c r="A48" s="10"/>
      <c r="C48" s="10"/>
      <c r="D48" s="10"/>
      <c r="E48" s="10"/>
      <c r="F48" s="10"/>
      <c r="G48" s="10"/>
      <c r="H48" s="10"/>
      <c r="I48" s="10"/>
      <c r="J48" s="10"/>
    </row>
    <row r="49" spans="1:10">
      <c r="A49" s="10"/>
      <c r="C49" s="10"/>
      <c r="D49" s="10"/>
      <c r="E49" s="10"/>
      <c r="F49" s="10"/>
      <c r="G49" s="10"/>
      <c r="H49" s="10"/>
      <c r="I49" s="10"/>
      <c r="J49" s="10"/>
    </row>
    <row r="50" spans="1:10">
      <c r="A50" s="10"/>
      <c r="C50" s="10"/>
      <c r="D50" s="10"/>
      <c r="E50" s="10"/>
      <c r="F50" s="10"/>
      <c r="G50" s="10"/>
      <c r="H50" s="10"/>
      <c r="I50" s="10"/>
      <c r="J50" s="10"/>
    </row>
    <row r="51" spans="1:10">
      <c r="A51" s="10"/>
      <c r="C51" s="10"/>
      <c r="D51" s="10"/>
      <c r="E51" s="10"/>
      <c r="F51" s="10"/>
      <c r="G51" s="10"/>
      <c r="H51" s="10"/>
      <c r="I51" s="10"/>
      <c r="J51" s="10"/>
    </row>
    <row r="52" spans="1:10">
      <c r="A52" s="10"/>
      <c r="C52" s="10"/>
      <c r="D52" s="10"/>
      <c r="E52" s="10"/>
      <c r="F52" s="10"/>
      <c r="G52" s="10"/>
      <c r="H52" s="10"/>
      <c r="I52" s="10"/>
      <c r="J52" s="10"/>
    </row>
    <row r="53" spans="1:10">
      <c r="A53" s="10"/>
      <c r="C53" s="10"/>
      <c r="D53" s="10"/>
      <c r="E53" s="10"/>
      <c r="F53" s="10"/>
      <c r="G53" s="10"/>
      <c r="H53" s="10"/>
      <c r="I53" s="10"/>
      <c r="J53" s="10"/>
    </row>
    <row r="54" spans="1:10">
      <c r="A54" s="10"/>
      <c r="C54" s="10"/>
      <c r="D54" s="10"/>
      <c r="E54" s="10"/>
      <c r="F54" s="10"/>
      <c r="G54" s="10"/>
      <c r="H54" s="10"/>
      <c r="I54" s="10"/>
      <c r="J54" s="10"/>
    </row>
    <row r="55" spans="1:10">
      <c r="A55" s="10"/>
      <c r="C55" s="10"/>
      <c r="D55" s="10"/>
      <c r="E55" s="10"/>
      <c r="F55" s="10"/>
      <c r="G55" s="10"/>
      <c r="H55" s="10"/>
      <c r="I55" s="10"/>
      <c r="J55" s="10"/>
    </row>
    <row r="56" spans="1:10">
      <c r="A56" s="10"/>
      <c r="C56" s="10"/>
      <c r="D56" s="10"/>
      <c r="E56" s="10"/>
      <c r="F56" s="10"/>
      <c r="G56" s="10"/>
      <c r="H56" s="10"/>
      <c r="I56" s="10"/>
      <c r="J56" s="10"/>
    </row>
    <row r="57" spans="1:10">
      <c r="A57" s="10"/>
      <c r="C57" s="10"/>
      <c r="D57" s="10"/>
      <c r="E57" s="10"/>
      <c r="F57" s="10"/>
      <c r="G57" s="10"/>
      <c r="H57" s="10"/>
      <c r="I57" s="10"/>
      <c r="J57" s="10"/>
    </row>
    <row r="58" spans="1:10">
      <c r="A58" s="10"/>
      <c r="C58" s="10"/>
      <c r="D58" s="10"/>
      <c r="E58" s="10"/>
      <c r="F58" s="10"/>
      <c r="G58" s="10"/>
      <c r="H58" s="10"/>
      <c r="I58" s="10"/>
      <c r="J58" s="10"/>
    </row>
    <row r="59" spans="1:10">
      <c r="A59" s="10"/>
      <c r="C59" s="10"/>
      <c r="D59" s="10"/>
      <c r="E59" s="10"/>
      <c r="F59" s="10"/>
      <c r="G59" s="10"/>
      <c r="H59" s="10"/>
      <c r="I59" s="10"/>
      <c r="J59" s="10"/>
    </row>
    <row r="60" spans="1:10">
      <c r="A60" s="10"/>
      <c r="C60" s="10"/>
      <c r="D60" s="10"/>
      <c r="E60" s="10"/>
      <c r="F60" s="10"/>
      <c r="G60" s="10"/>
      <c r="H60" s="10"/>
      <c r="I60" s="10"/>
      <c r="J60" s="10"/>
    </row>
    <row r="61" spans="1:10">
      <c r="A61" s="10"/>
      <c r="C61" s="10"/>
      <c r="D61" s="10"/>
      <c r="E61" s="10"/>
      <c r="F61" s="10"/>
      <c r="G61" s="10"/>
      <c r="H61" s="10"/>
      <c r="I61" s="10"/>
      <c r="J61" s="10"/>
    </row>
    <row r="62" spans="1:10">
      <c r="A62" s="10"/>
      <c r="C62" s="10"/>
      <c r="D62" s="10"/>
      <c r="E62" s="10"/>
      <c r="F62" s="10"/>
      <c r="G62" s="10"/>
      <c r="H62" s="10"/>
      <c r="I62" s="10"/>
      <c r="J62" s="10"/>
    </row>
    <row r="63" spans="1:10">
      <c r="A63" s="10"/>
      <c r="C63" s="10"/>
      <c r="D63" s="10"/>
      <c r="E63" s="10"/>
      <c r="F63" s="10"/>
      <c r="G63" s="10"/>
      <c r="H63" s="10"/>
      <c r="I63" s="10"/>
      <c r="J63" s="10"/>
    </row>
    <row r="64" spans="1:10">
      <c r="A64" s="10"/>
      <c r="C64" s="10"/>
      <c r="D64" s="10"/>
      <c r="E64" s="10"/>
      <c r="F64" s="10"/>
      <c r="G64" s="10"/>
      <c r="H64" s="10"/>
      <c r="I64" s="10"/>
      <c r="J64" s="10"/>
    </row>
    <row r="65" spans="1:29">
      <c r="A65" s="10"/>
      <c r="C65" s="10"/>
      <c r="D65" s="10"/>
      <c r="E65" s="10"/>
      <c r="F65" s="10"/>
      <c r="G65" s="10"/>
      <c r="H65" s="10"/>
      <c r="I65" s="10"/>
      <c r="J65" s="10"/>
    </row>
    <row r="66" spans="1:29">
      <c r="A66" s="10"/>
      <c r="C66" s="10"/>
      <c r="D66" s="10"/>
      <c r="E66" s="10"/>
      <c r="F66" s="10"/>
      <c r="G66" s="10"/>
      <c r="H66" s="10"/>
      <c r="I66" s="10"/>
      <c r="J66" s="10"/>
    </row>
    <row r="67" spans="1:29">
      <c r="A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29" s="18" customFormat="1" ht="15" thickBot="1">
      <c r="A68" s="11" t="str">
        <f>CONCATENATE("Table ",N68,"a. College Enrollment Rates in the First Two Years after High School Graduation for Classes 2013 and 2014,  School Percentile Distribution")</f>
        <v>Table 3a. College Enrollment Rates in the First Two Years after High School Graduation for Classes 2013 and 2014,  School Percentile Distribution</v>
      </c>
      <c r="B68" s="23"/>
      <c r="M68" s="24"/>
      <c r="N68" s="24">
        <f>3+5*($M$1-1)</f>
        <v>3</v>
      </c>
      <c r="O68" s="24"/>
      <c r="P68" s="24"/>
      <c r="Q68" s="5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19"/>
      <c r="AC68" s="19"/>
    </row>
    <row r="69" spans="1:29" s="18" customFormat="1" ht="29" thickBot="1">
      <c r="A69" s="12"/>
      <c r="B69" s="21" t="s">
        <v>37</v>
      </c>
      <c r="C69" s="13" t="s">
        <v>38</v>
      </c>
      <c r="D69" s="13" t="s">
        <v>39</v>
      </c>
      <c r="E69" s="13" t="s">
        <v>40</v>
      </c>
      <c r="M69" s="24"/>
      <c r="N69" s="24"/>
      <c r="O69" s="24"/>
      <c r="P69" s="24"/>
      <c r="Q69" s="5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19"/>
      <c r="AC69" s="19"/>
    </row>
    <row r="70" spans="1:29" s="18" customFormat="1" ht="15" thickBot="1">
      <c r="A70" s="14">
        <f ca="1">INDIRECT(CONCATENATE("'ALL DATA'!",O$1,$N70))</f>
        <v>2013</v>
      </c>
      <c r="B70" s="15">
        <f ca="1">INDIRECT(CONCATENATE("'ALL DATA'!",X$1,$N70))</f>
        <v>1980</v>
      </c>
      <c r="C70" s="16">
        <f ca="1">IF(ISBLANK(INDIRECT(CONCATENATE("'ALL DATA'!",Y$1,$N70))),"*",INDIRECT(CONCATENATE("'ALL DATA'!",Y$1,$N70)))</f>
        <v>0.52734718689510651</v>
      </c>
      <c r="D70" s="16">
        <f t="shared" ref="D70" ca="1" si="18">IF(ISBLANK(INDIRECT(CONCATENATE("'ALL DATA'!",Z$1,$N70))),"*",INDIRECT(CONCATENATE("'ALL DATA'!",Z$1,$N70)))</f>
        <v>0.64</v>
      </c>
      <c r="E70" s="16">
        <f t="shared" ref="E70" ca="1" si="19">IF(ISBLANK(INDIRECT(CONCATENATE("'ALL DATA'!",AA$1,$N70))),"*",INDIRECT(CONCATENATE("'ALL DATA'!",AA$1,$N70)))</f>
        <v>0.73913043478260865</v>
      </c>
      <c r="M70" s="24"/>
      <c r="N70" s="24">
        <f>6+8*($M$1-1)</f>
        <v>6</v>
      </c>
      <c r="O70" s="24"/>
      <c r="P70" s="24"/>
      <c r="Q70" s="5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19"/>
      <c r="AC70" s="19"/>
    </row>
    <row r="71" spans="1:29" s="18" customFormat="1" ht="15" thickBot="1">
      <c r="A71" s="14">
        <f ca="1">INDIRECT(CONCATENATE("'ALL DATA'!",O$1,$N71))</f>
        <v>2014</v>
      </c>
      <c r="B71" s="15">
        <f ca="1">INDIRECT(CONCATENATE("'ALL DATA'!",X$1,$N71))</f>
        <v>2061</v>
      </c>
      <c r="C71" s="16">
        <f ca="1">IF(ISBLANK(INDIRECT(CONCATENATE("'ALL DATA'!",Y$1,$N71))),"*",INDIRECT(CONCATENATE("'ALL DATA'!",Y$1,$N71)))</f>
        <v>0.532258064516129</v>
      </c>
      <c r="D71" s="16">
        <f t="shared" ref="D71" ca="1" si="20">IF(ISBLANK(INDIRECT(CONCATENATE("'ALL DATA'!",Z$1,$N71))),"*",INDIRECT(CONCATENATE("'ALL DATA'!",Z$1,$N71)))</f>
        <v>0.64840182648401823</v>
      </c>
      <c r="E71" s="16">
        <f t="shared" ref="E71" ca="1" si="21">IF(ISBLANK(INDIRECT(CONCATENATE("'ALL DATA'!",AA$1,$N71))),"*",INDIRECT(CONCATENATE("'ALL DATA'!",AA$1,$N71)))</f>
        <v>0.74468085106382975</v>
      </c>
      <c r="M71" s="24"/>
      <c r="N71" s="24">
        <f>7+8*($M$1-1)</f>
        <v>7</v>
      </c>
      <c r="O71" s="24"/>
      <c r="P71" s="24"/>
      <c r="Q71" s="5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19"/>
      <c r="AC71" s="19"/>
    </row>
    <row r="72" spans="1:29" s="18" customFormat="1">
      <c r="B72" s="23"/>
      <c r="M72" s="24"/>
      <c r="N72" s="24"/>
      <c r="O72" s="24"/>
      <c r="P72" s="24"/>
      <c r="Q72" s="5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19"/>
      <c r="AC72" s="19"/>
    </row>
    <row r="73" spans="1:29" s="18" customFormat="1">
      <c r="B73" s="23"/>
      <c r="M73" s="24"/>
      <c r="N73" s="24"/>
      <c r="O73" s="24"/>
      <c r="P73" s="24"/>
      <c r="Q73" s="5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19"/>
      <c r="AC73" s="19"/>
    </row>
    <row r="74" spans="1:29" ht="15" thickBot="1">
      <c r="A74" s="11" t="str">
        <f>CONCATENATE("Table ",N74,"b. College Enrollment Rates in the First Two Years after High School Graduation for Class 2013 and 2014,  Student-Weighted Totals")</f>
        <v>Table 3b. College Enrollment Rates in the First Two Years after High School Graduation for Class 2013 and 2014,  Student-Weighted Totals</v>
      </c>
      <c r="C74" s="10"/>
      <c r="D74" s="10"/>
      <c r="E74" s="10"/>
      <c r="F74" s="10"/>
      <c r="G74" s="10"/>
      <c r="H74" s="10"/>
      <c r="I74" s="10"/>
      <c r="J74" s="10"/>
      <c r="K74" s="10"/>
      <c r="N74" s="24">
        <f>3+5*($M$1-1)</f>
        <v>3</v>
      </c>
    </row>
    <row r="75" spans="1:29" s="10" customFormat="1" ht="29" thickBot="1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M75" s="24"/>
      <c r="N75" s="25"/>
      <c r="O75" s="24"/>
      <c r="P75" s="24"/>
      <c r="Q75" s="5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19"/>
      <c r="AC75" s="19"/>
    </row>
    <row r="76" spans="1:29" s="18" customFormat="1" ht="15" thickBot="1">
      <c r="A76" s="14">
        <f ca="1">INDIRECT(CONCATENATE("'All DATA'!",O$1,$N76))</f>
        <v>2013</v>
      </c>
      <c r="B76" s="15">
        <f t="shared" ref="B76:B77" ca="1" si="22">INDIRECT(CONCATENATE("'All DATA'!",P$1,$N76))</f>
        <v>421865</v>
      </c>
      <c r="C76" s="16">
        <f ca="1">IF(ISBLANK(INDIRECT(CONCATENATE("'All DATA'!",Q$1,$N76))),"*",INDIRECT(CONCATENATE("'All DATA'!",Q$1,$N76)))</f>
        <v>0.66414137223993452</v>
      </c>
      <c r="D76" s="16">
        <f t="shared" ref="D76:D77" ca="1" si="23">IF(ISBLANK(INDIRECT(CONCATENATE("'All DATA'!",R$1,$N76))),"*",INDIRECT(CONCATENATE("'All DATA'!",R$1,$N76)))</f>
        <v>0.57681722826022541</v>
      </c>
      <c r="E76" s="16">
        <f t="shared" ref="E76:E77" ca="1" si="24">IF(ISBLANK(INDIRECT(CONCATENATE("'All DATA'!",S$1,$N76))),"*",INDIRECT(CONCATENATE("'All DATA'!",S$1,$N76)))</f>
        <v>8.7324143979709154E-2</v>
      </c>
      <c r="F76" s="16">
        <f t="shared" ref="F76:F77" ca="1" si="25">IF(ISBLANK(INDIRECT(CONCATENATE("'All DATA'!",T$1,$N76))),"*",INDIRECT(CONCATENATE("'All DATA'!",T$1,$N76)))</f>
        <v>0.32156021476064617</v>
      </c>
      <c r="G76" s="16">
        <f t="shared" ref="G76:G77" ca="1" si="26">IF(ISBLANK(INDIRECT(CONCATENATE("'All DATA'!",U$1,$N76))),"*",INDIRECT(CONCATENATE("'All DATA'!",U$1,$N76)))</f>
        <v>0.34258115747928841</v>
      </c>
      <c r="H76" s="16">
        <f t="shared" ref="H76:H77" ca="1" si="27">IF(ISBLANK(INDIRECT(CONCATENATE("'All DATA'!",V$1,$N76))),"*",INDIRECT(CONCATENATE("'All DATA'!",V$1,$N76)))</f>
        <v>0.59511218043686964</v>
      </c>
      <c r="I76" s="16">
        <f t="shared" ref="I76:I77" ca="1" si="28">IF(ISBLANK(INDIRECT(CONCATENATE("'All DATA'!",W$1,$N76))),"*",INDIRECT(CONCATENATE("'All DATA'!",W$1,$N76)))</f>
        <v>6.9029191803064965E-2</v>
      </c>
      <c r="K76" s="5"/>
      <c r="L76" s="5"/>
      <c r="M76" s="24"/>
      <c r="N76" s="24">
        <f>6+8*($M$1-1)</f>
        <v>6</v>
      </c>
      <c r="O76" s="24"/>
      <c r="P76" s="24"/>
      <c r="Q76" s="5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19"/>
      <c r="AC76" s="19"/>
    </row>
    <row r="77" spans="1:29" s="10" customFormat="1" ht="15" thickBot="1">
      <c r="A77" s="14">
        <f ca="1">INDIRECT(CONCATENATE("'All DATA'!",O$1,$N77))</f>
        <v>2014</v>
      </c>
      <c r="B77" s="15">
        <f t="shared" ca="1" si="22"/>
        <v>438948</v>
      </c>
      <c r="C77" s="16">
        <f ca="1">IF(ISBLANK(INDIRECT(CONCATENATE("'All DATA'!",Q$1,$N77))),"*",INDIRECT(CONCATENATE("'All DATA'!",Q$1,$N77)))</f>
        <v>0.67175838595915693</v>
      </c>
      <c r="D77" s="16">
        <f t="shared" ca="1" si="23"/>
        <v>0.58777349481031926</v>
      </c>
      <c r="E77" s="16">
        <f t="shared" ca="1" si="24"/>
        <v>8.398489114883767E-2</v>
      </c>
      <c r="F77" s="16">
        <f t="shared" ca="1" si="25"/>
        <v>0.32230924847590148</v>
      </c>
      <c r="G77" s="16">
        <f t="shared" ca="1" si="26"/>
        <v>0.3494491374832554</v>
      </c>
      <c r="H77" s="16">
        <f t="shared" ca="1" si="27"/>
        <v>0.60266364125135552</v>
      </c>
      <c r="I77" s="16">
        <f t="shared" ca="1" si="28"/>
        <v>6.9094744707801387E-2</v>
      </c>
      <c r="K77" s="5"/>
      <c r="L77" s="5"/>
      <c r="M77" s="24"/>
      <c r="N77" s="24">
        <f>7+8*($M$1-1)</f>
        <v>7</v>
      </c>
      <c r="O77" s="24"/>
      <c r="P77" s="24"/>
      <c r="Q77" s="5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19"/>
      <c r="AC77" s="19"/>
    </row>
    <row r="78" spans="1:29" s="9" customFormat="1">
      <c r="A78" s="6"/>
      <c r="B78" s="7"/>
      <c r="C78" s="8"/>
      <c r="D78" s="8"/>
      <c r="E78" s="8"/>
      <c r="F78" s="8"/>
      <c r="G78" s="8"/>
      <c r="H78" s="8"/>
      <c r="I78" s="8"/>
      <c r="J78" s="5"/>
      <c r="K78" s="10"/>
      <c r="L78" s="18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s="10" customFormat="1">
      <c r="B79" s="23"/>
      <c r="L79" s="18"/>
      <c r="M79" s="24"/>
      <c r="N79" s="5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19"/>
      <c r="AC79" s="19"/>
    </row>
    <row r="80" spans="1:29" s="10" customFormat="1">
      <c r="A80" s="10" t="str">
        <f>CONCATENATE("Figure ", RIGHT(A74,LEN(A74)-6))</f>
        <v>Figure 3b. College Enrollment Rates in the First Two Years after High School Graduation for Class 2013 and 2014,  Student-Weighted Totals</v>
      </c>
      <c r="B80" s="23"/>
      <c r="L80" s="18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19"/>
      <c r="AC80" s="19"/>
    </row>
    <row r="81" spans="2:29" s="10" customFormat="1">
      <c r="B81" s="23"/>
      <c r="L81" s="18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19"/>
      <c r="AC81" s="19"/>
    </row>
    <row r="82" spans="2:29" s="10" customFormat="1">
      <c r="B82" s="23"/>
      <c r="L82" s="18"/>
      <c r="M82" s="24"/>
      <c r="N82" s="24"/>
      <c r="O82" s="24"/>
      <c r="P82" s="24"/>
      <c r="Q82" s="5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19"/>
      <c r="AC82" s="19"/>
    </row>
    <row r="83" spans="2:29" s="10" customFormat="1">
      <c r="B83" s="23"/>
      <c r="L83" s="18"/>
      <c r="M83" s="24"/>
      <c r="N83" s="24"/>
      <c r="O83" s="24"/>
      <c r="P83" s="24"/>
      <c r="Q83" s="5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19"/>
      <c r="AC83" s="19"/>
    </row>
    <row r="84" spans="2:29" s="10" customFormat="1">
      <c r="B84" s="23"/>
      <c r="L84" s="18"/>
      <c r="M84" s="24"/>
      <c r="N84" s="24"/>
      <c r="O84" s="24"/>
      <c r="P84" s="24"/>
      <c r="Q84" s="5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19"/>
      <c r="AC84" s="19"/>
    </row>
    <row r="85" spans="2:29" s="10" customFormat="1">
      <c r="B85" s="23"/>
      <c r="L85" s="18"/>
      <c r="M85" s="24"/>
      <c r="N85" s="24"/>
      <c r="O85" s="24"/>
      <c r="P85" s="24"/>
      <c r="Q85" s="5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19"/>
      <c r="AC85" s="19"/>
    </row>
    <row r="86" spans="2:29" s="10" customFormat="1">
      <c r="B86" s="23"/>
      <c r="L86" s="18"/>
      <c r="M86" s="24"/>
      <c r="N86" s="24"/>
      <c r="O86" s="24"/>
      <c r="P86" s="24"/>
      <c r="Q86" s="5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19"/>
      <c r="AC86" s="19"/>
    </row>
    <row r="87" spans="2:29" s="10" customFormat="1">
      <c r="B87" s="23"/>
      <c r="L87" s="18"/>
      <c r="M87" s="24"/>
      <c r="N87" s="24"/>
      <c r="O87" s="24"/>
      <c r="P87" s="24"/>
      <c r="Q87" s="5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19"/>
      <c r="AC87" s="19"/>
    </row>
    <row r="88" spans="2:29" s="10" customFormat="1">
      <c r="B88" s="23"/>
      <c r="L88" s="18"/>
      <c r="M88" s="24"/>
      <c r="N88" s="24"/>
      <c r="O88" s="24"/>
      <c r="P88" s="24"/>
      <c r="Q88" s="5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19"/>
      <c r="AC88" s="19"/>
    </row>
    <row r="89" spans="2:29" s="10" customFormat="1">
      <c r="B89" s="23"/>
      <c r="L89" s="18"/>
      <c r="M89" s="24"/>
      <c r="N89" s="24"/>
      <c r="O89" s="24"/>
      <c r="P89" s="24"/>
      <c r="Q89" s="5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19"/>
      <c r="AC89" s="19"/>
    </row>
    <row r="90" spans="2:29" s="10" customFormat="1">
      <c r="B90" s="23"/>
      <c r="L90" s="18"/>
      <c r="M90" s="24"/>
      <c r="N90" s="24"/>
      <c r="O90" s="24"/>
      <c r="P90" s="24"/>
      <c r="Q90" s="5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19"/>
      <c r="AC90" s="19"/>
    </row>
    <row r="91" spans="2:29" s="10" customFormat="1">
      <c r="B91" s="23"/>
      <c r="L91" s="18"/>
      <c r="M91" s="24"/>
      <c r="N91" s="24"/>
      <c r="O91" s="24"/>
      <c r="P91" s="24"/>
      <c r="Q91" s="5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19"/>
      <c r="AC91" s="19"/>
    </row>
    <row r="92" spans="2:29" s="10" customFormat="1">
      <c r="B92" s="23"/>
      <c r="L92" s="18"/>
      <c r="M92" s="24"/>
      <c r="N92" s="24"/>
      <c r="O92" s="24"/>
      <c r="P92" s="24"/>
      <c r="Q92" s="5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19"/>
      <c r="AC92" s="19"/>
    </row>
    <row r="93" spans="2:29" s="10" customFormat="1">
      <c r="B93" s="23"/>
      <c r="L93" s="18"/>
      <c r="M93" s="24"/>
      <c r="N93" s="24"/>
      <c r="O93" s="24"/>
      <c r="P93" s="24"/>
      <c r="Q93" s="5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19"/>
      <c r="AC93" s="19"/>
    </row>
    <row r="94" spans="2:29" s="10" customFormat="1">
      <c r="B94" s="23"/>
      <c r="L94" s="18"/>
      <c r="M94" s="24"/>
      <c r="N94" s="24"/>
      <c r="O94" s="24"/>
      <c r="P94" s="24"/>
      <c r="Q94" s="5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19"/>
      <c r="AC94" s="19"/>
    </row>
    <row r="95" spans="2:29" s="10" customFormat="1">
      <c r="B95" s="23"/>
      <c r="L95" s="18"/>
      <c r="M95" s="24"/>
      <c r="N95" s="24"/>
      <c r="O95" s="24"/>
      <c r="P95" s="24"/>
      <c r="Q95" s="5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19"/>
      <c r="AC95" s="19"/>
    </row>
    <row r="96" spans="2:29" s="10" customFormat="1">
      <c r="B96" s="23"/>
      <c r="L96" s="18"/>
      <c r="M96" s="24"/>
      <c r="N96" s="24"/>
      <c r="O96" s="24"/>
      <c r="P96" s="24"/>
      <c r="Q96" s="5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19"/>
      <c r="AC96" s="19"/>
    </row>
    <row r="97" spans="1:29" s="10" customFormat="1">
      <c r="B97" s="23"/>
      <c r="L97" s="18"/>
      <c r="M97" s="24"/>
      <c r="N97" s="24"/>
      <c r="O97" s="24"/>
      <c r="P97" s="24"/>
      <c r="Q97" s="5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19"/>
      <c r="AC97" s="19"/>
    </row>
    <row r="98" spans="1:29" s="10" customFormat="1">
      <c r="B98" s="23"/>
      <c r="L98" s="18"/>
      <c r="M98" s="24"/>
      <c r="N98" s="24"/>
      <c r="O98" s="24"/>
      <c r="P98" s="24"/>
      <c r="Q98" s="5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19"/>
      <c r="AC98" s="19"/>
    </row>
    <row r="99" spans="1:29" s="10" customFormat="1">
      <c r="A99"/>
      <c r="B99" s="23"/>
      <c r="C99"/>
      <c r="D99"/>
      <c r="E99"/>
      <c r="F99"/>
      <c r="G99"/>
      <c r="H99"/>
      <c r="I99"/>
      <c r="J99"/>
      <c r="K99"/>
      <c r="L99" s="18"/>
      <c r="M99" s="24"/>
      <c r="N99" s="24"/>
      <c r="O99" s="24"/>
      <c r="P99" s="24"/>
      <c r="Q99" s="5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19"/>
      <c r="AC99" s="19"/>
    </row>
    <row r="100" spans="1:29" s="10" customFormat="1">
      <c r="B100" s="23"/>
      <c r="L100" s="18"/>
      <c r="M100" s="24"/>
      <c r="N100" s="24"/>
      <c r="O100" s="24"/>
      <c r="P100" s="24"/>
      <c r="Q100" s="5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19"/>
      <c r="AC100" s="19"/>
    </row>
    <row r="101" spans="1:29" s="18" customFormat="1" ht="15" thickBot="1">
      <c r="A101" s="11" t="str">
        <f>CONCATENATE("Table ",N101,"a. Persistence Rates from First to Second Year of College for Class of 2014, School Percentile Distribution")</f>
        <v>Table 4a. Persistence Rates from First to Second Year of College for Class of 2014, School Percentile Distribution</v>
      </c>
      <c r="B101" s="23"/>
      <c r="M101" s="24"/>
      <c r="N101" s="24">
        <f>4+5*($M$1-1)</f>
        <v>4</v>
      </c>
      <c r="O101" s="24"/>
      <c r="P101" s="24"/>
      <c r="Q101" s="5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19"/>
      <c r="AC101" s="19"/>
    </row>
    <row r="102" spans="1:29" s="18" customFormat="1" ht="29" thickBot="1">
      <c r="A102" s="12"/>
      <c r="B102" s="21" t="s">
        <v>37</v>
      </c>
      <c r="C102" s="13" t="s">
        <v>38</v>
      </c>
      <c r="D102" s="13" t="s">
        <v>39</v>
      </c>
      <c r="E102" s="13" t="s">
        <v>40</v>
      </c>
      <c r="M102" s="24"/>
      <c r="N102" s="24"/>
      <c r="O102" s="24"/>
      <c r="P102" s="24"/>
      <c r="Q102" s="5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19"/>
      <c r="AC102" s="19"/>
    </row>
    <row r="103" spans="1:29" s="18" customFormat="1" ht="15" thickBot="1">
      <c r="A103" s="14">
        <f ca="1">INDIRECT(CONCATENATE("'ALL DATA'!",O$1,$N103))</f>
        <v>2014</v>
      </c>
      <c r="B103" s="15">
        <f ca="1">INDIRECT(CONCATENATE("'ALL DATA'!",X$1,$N103))</f>
        <v>2061</v>
      </c>
      <c r="C103" s="16">
        <f ca="1">IF(ISBLANK(INDIRECT(CONCATENATE("'ALL DATA'!",Y$1,$N103))),"*",INDIRECT(CONCATENATE("'ALL DATA'!",Y$1,$N103)))</f>
        <v>0.68812271875308273</v>
      </c>
      <c r="D103" s="16">
        <f t="shared" ref="D103" ca="1" si="29">IF(ISBLANK(INDIRECT(CONCATENATE("'ALL DATA'!",Z$1,$N103))),"*",INDIRECT(CONCATENATE("'ALL DATA'!",Z$1,$N103)))</f>
        <v>0.77672450275074056</v>
      </c>
      <c r="E103" s="16">
        <f t="shared" ref="E103" ca="1" si="30">IF(ISBLANK(INDIRECT(CONCATENATE("'ALL DATA'!",AA$1,$N103))),"*",INDIRECT(CONCATENATE("'ALL DATA'!",AA$1,$N103)))</f>
        <v>0.84304298642533937</v>
      </c>
      <c r="M103" s="24"/>
      <c r="N103" s="24">
        <f>8+8*($M$1-1)</f>
        <v>8</v>
      </c>
      <c r="O103" s="24"/>
      <c r="P103" s="24"/>
      <c r="Q103" s="5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19"/>
      <c r="AC103" s="19"/>
    </row>
    <row r="106" spans="1:29" ht="15" thickBot="1">
      <c r="A106" s="11" t="str">
        <f>CONCATENATE("Table ",N106,"b. Persistence Rates from First to Second Year of College for Class of 2014, Student-Weighted Totals")</f>
        <v>Table 4b. Persistence Rates from First to Second Year of College for Class of 2014, Student-Weighted Totals</v>
      </c>
      <c r="C106" s="10"/>
      <c r="D106" s="10"/>
      <c r="E106" s="10"/>
      <c r="F106" s="10"/>
      <c r="G106" s="10"/>
      <c r="H106" s="10"/>
      <c r="I106" s="10"/>
      <c r="J106" s="10"/>
      <c r="K106" s="10"/>
      <c r="N106" s="24">
        <f>4+5*($M$1-1)</f>
        <v>4</v>
      </c>
    </row>
    <row r="107" spans="1:29" s="10" customFormat="1" ht="43" thickBot="1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M107" s="24"/>
      <c r="N107" s="25"/>
      <c r="O107" s="24"/>
      <c r="P107" s="24"/>
      <c r="Q107" s="5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19"/>
      <c r="AC107" s="19"/>
    </row>
    <row r="108" spans="1:29" s="10" customFormat="1" ht="15" thickBot="1">
      <c r="A108" s="14">
        <f ca="1">INDIRECT(CONCATENATE("'All DATA'!",O$1,$N108))</f>
        <v>2014</v>
      </c>
      <c r="B108" s="15">
        <f t="shared" ref="B108" ca="1" si="31">INDIRECT(CONCATENATE("'All DATA'!",P$1,$N108))</f>
        <v>273787</v>
      </c>
      <c r="C108" s="16">
        <f ca="1">IF(ISBLANK(INDIRECT(CONCATENATE("'All DATA'!",Q$1,$N108))),"*",INDIRECT(CONCATENATE("'All DATA'!",Q$1,$N108)))</f>
        <v>0.79893493847406927</v>
      </c>
      <c r="D108" s="16">
        <f t="shared" ref="D108" ca="1" si="32">IF(ISBLANK(INDIRECT(CONCATENATE("'All DATA'!",R$1,$N108))),"*",INDIRECT(CONCATENATE("'All DATA'!",R$1,$N108)))</f>
        <v>0.79540910649902541</v>
      </c>
      <c r="E108" s="16">
        <f t="shared" ref="E108" ca="1" si="33">IF(ISBLANK(INDIRECT(CONCATENATE("'All DATA'!",S$1,$N108))),"*",INDIRECT(CONCATENATE("'All DATA'!",S$1,$N108)))</f>
        <v>0.82322431926235418</v>
      </c>
      <c r="F108" s="16">
        <f t="shared" ref="F108" ca="1" si="34">IF(ISBLANK(INDIRECT(CONCATENATE("'All DATA'!",T$1,$N108))),"*",INDIRECT(CONCATENATE("'All DATA'!",T$1,$N108)))</f>
        <v>0.71832246718369996</v>
      </c>
      <c r="G108" s="16">
        <f t="shared" ref="G108" ca="1" si="35">IF(ISBLANK(INDIRECT(CONCATENATE("'All DATA'!",U$1,$N108))),"*",INDIRECT(CONCATENATE("'All DATA'!",U$1,$N108)))</f>
        <v>0.86789920978082602</v>
      </c>
      <c r="H108" s="16">
        <f t="shared" ref="H108" ca="1" si="36">IF(ISBLANK(INDIRECT(CONCATENATE("'All DATA'!",V$1,$N108))),"*",INDIRECT(CONCATENATE("'All DATA'!",V$1,$N108)))</f>
        <v>0.79563637839702872</v>
      </c>
      <c r="I108" s="16">
        <f t="shared" ref="I108" ca="1" si="37">IF(ISBLANK(INDIRECT(CONCATENATE("'All DATA'!",W$1,$N108))),"*",INDIRECT(CONCATENATE("'All DATA'!",W$1,$N108)))</f>
        <v>0.82855788859725865</v>
      </c>
      <c r="K108" s="5"/>
      <c r="L108" s="5"/>
      <c r="M108" s="24"/>
      <c r="N108" s="24">
        <f>8+8*($M$1-1)</f>
        <v>8</v>
      </c>
      <c r="O108" s="24"/>
      <c r="P108" s="24"/>
      <c r="Q108" s="5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19"/>
      <c r="AC108" s="19"/>
    </row>
    <row r="109" spans="1:29" s="9" customFormat="1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10"/>
      <c r="L109" s="18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s="10" customFormat="1">
      <c r="B110" s="23"/>
      <c r="L110" s="18"/>
      <c r="M110" s="24"/>
      <c r="N110" s="5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19"/>
      <c r="AC110" s="19"/>
    </row>
    <row r="111" spans="1:29" s="10" customFormat="1">
      <c r="A111" s="10" t="str">
        <f>CONCATENATE("Figure ", RIGHT(A106,LEN(A106)-6))</f>
        <v>Figure 4b. Persistence Rates from First to Second Year of College for Class of 2014, Student-Weighted Totals</v>
      </c>
      <c r="B111" s="23"/>
      <c r="L111" s="18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19"/>
      <c r="AC111" s="19"/>
    </row>
    <row r="112" spans="1:29" s="10" customFormat="1">
      <c r="B112" s="23"/>
      <c r="L112" s="18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19"/>
      <c r="AC112" s="19"/>
    </row>
    <row r="113" spans="2:29" s="10" customFormat="1">
      <c r="B113" s="23"/>
      <c r="L113" s="18"/>
      <c r="M113" s="24"/>
      <c r="N113" s="24"/>
      <c r="O113" s="24"/>
      <c r="P113" s="24"/>
      <c r="Q113" s="5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19"/>
      <c r="AC113" s="19"/>
    </row>
    <row r="114" spans="2:29" s="10" customFormat="1">
      <c r="B114" s="23"/>
      <c r="L114" s="18"/>
      <c r="M114" s="24"/>
      <c r="N114" s="24"/>
      <c r="O114" s="24"/>
      <c r="P114" s="24"/>
      <c r="Q114" s="5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19"/>
      <c r="AC114" s="19"/>
    </row>
    <row r="115" spans="2:29" s="10" customFormat="1">
      <c r="B115" s="23"/>
      <c r="L115" s="18"/>
      <c r="M115" s="24"/>
      <c r="N115" s="24"/>
      <c r="O115" s="24"/>
      <c r="P115" s="24"/>
      <c r="Q115" s="5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19"/>
      <c r="AC115" s="19"/>
    </row>
    <row r="116" spans="2:29" s="10" customFormat="1">
      <c r="B116" s="23"/>
      <c r="L116" s="18"/>
      <c r="M116" s="24"/>
      <c r="N116" s="24"/>
      <c r="O116" s="24"/>
      <c r="P116" s="24"/>
      <c r="Q116" s="5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19"/>
      <c r="AC116" s="19"/>
    </row>
    <row r="117" spans="2:29" s="10" customFormat="1">
      <c r="B117" s="23"/>
      <c r="L117" s="18"/>
      <c r="M117" s="24"/>
      <c r="N117" s="24"/>
      <c r="O117" s="24"/>
      <c r="P117" s="24"/>
      <c r="Q117" s="5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19"/>
      <c r="AC117" s="19"/>
    </row>
    <row r="118" spans="2:29" s="10" customFormat="1">
      <c r="B118" s="23"/>
      <c r="L118" s="18"/>
      <c r="M118" s="24"/>
      <c r="N118" s="24"/>
      <c r="O118" s="24"/>
      <c r="P118" s="24"/>
      <c r="Q118" s="5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19"/>
      <c r="AC118" s="19"/>
    </row>
    <row r="119" spans="2:29" s="10" customFormat="1">
      <c r="B119" s="23"/>
      <c r="L119" s="18"/>
      <c r="M119" s="24"/>
      <c r="N119" s="24"/>
      <c r="O119" s="24"/>
      <c r="P119" s="24"/>
      <c r="Q119" s="5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19"/>
      <c r="AC119" s="19"/>
    </row>
    <row r="120" spans="2:29" s="10" customFormat="1">
      <c r="B120" s="23"/>
      <c r="L120" s="18"/>
      <c r="M120" s="24"/>
      <c r="N120" s="24"/>
      <c r="O120" s="24"/>
      <c r="P120" s="24"/>
      <c r="Q120" s="5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19"/>
      <c r="AC120" s="19"/>
    </row>
    <row r="121" spans="2:29" s="10" customFormat="1">
      <c r="B121" s="23"/>
      <c r="L121" s="18"/>
      <c r="M121" s="24"/>
      <c r="N121" s="24"/>
      <c r="O121" s="24"/>
      <c r="P121" s="24"/>
      <c r="Q121" s="5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19"/>
      <c r="AC121" s="19"/>
    </row>
    <row r="122" spans="2:29" s="10" customFormat="1">
      <c r="B122" s="23"/>
      <c r="L122" s="18"/>
      <c r="M122" s="24"/>
      <c r="N122" s="24"/>
      <c r="O122" s="24"/>
      <c r="P122" s="24"/>
      <c r="Q122" s="5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19"/>
      <c r="AC122" s="19"/>
    </row>
    <row r="123" spans="2:29" s="10" customFormat="1">
      <c r="B123" s="23"/>
      <c r="L123" s="18"/>
      <c r="M123" s="24"/>
      <c r="N123" s="24"/>
      <c r="O123" s="24"/>
      <c r="P123" s="24"/>
      <c r="Q123" s="5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19"/>
      <c r="AC123" s="19"/>
    </row>
    <row r="124" spans="2:29" s="10" customFormat="1">
      <c r="B124" s="23"/>
      <c r="L124" s="18"/>
      <c r="M124" s="24"/>
      <c r="N124" s="24"/>
      <c r="O124" s="24"/>
      <c r="P124" s="24"/>
      <c r="Q124" s="5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19"/>
      <c r="AC124" s="19"/>
    </row>
    <row r="125" spans="2:29" s="10" customFormat="1">
      <c r="B125" s="23"/>
      <c r="L125" s="18"/>
      <c r="M125" s="24"/>
      <c r="N125" s="24"/>
      <c r="O125" s="24"/>
      <c r="P125" s="24"/>
      <c r="Q125" s="5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19"/>
      <c r="AC125" s="19"/>
    </row>
    <row r="126" spans="2:29" s="10" customFormat="1">
      <c r="B126" s="23"/>
      <c r="L126" s="18"/>
      <c r="M126" s="24"/>
      <c r="N126" s="24"/>
      <c r="O126" s="24"/>
      <c r="P126" s="24"/>
      <c r="Q126" s="5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19"/>
      <c r="AC126" s="19"/>
    </row>
    <row r="127" spans="2:29" s="10" customFormat="1">
      <c r="B127" s="23"/>
      <c r="L127" s="18"/>
      <c r="M127" s="24"/>
      <c r="N127" s="24"/>
      <c r="O127" s="24"/>
      <c r="P127" s="24"/>
      <c r="Q127" s="5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19"/>
      <c r="AC127" s="19"/>
    </row>
    <row r="128" spans="2:29" s="10" customFormat="1">
      <c r="B128" s="23"/>
      <c r="L128" s="18"/>
      <c r="M128" s="24"/>
      <c r="N128" s="24"/>
      <c r="O128" s="24"/>
      <c r="P128" s="24"/>
      <c r="Q128" s="5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19"/>
      <c r="AC128" s="19"/>
    </row>
    <row r="129" spans="1:29" s="10" customFormat="1">
      <c r="B129" s="23"/>
      <c r="L129" s="18"/>
      <c r="M129" s="24"/>
      <c r="N129" s="24"/>
      <c r="O129" s="24"/>
      <c r="P129" s="24"/>
      <c r="Q129" s="5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19"/>
      <c r="AC129" s="19"/>
    </row>
    <row r="130" spans="1:29" s="10" customFormat="1">
      <c r="A130"/>
      <c r="B130" s="23"/>
      <c r="C130"/>
      <c r="D130"/>
      <c r="E130"/>
      <c r="F130"/>
      <c r="G130"/>
      <c r="H130"/>
      <c r="I130"/>
      <c r="J130"/>
      <c r="K130"/>
      <c r="L130" s="18"/>
      <c r="M130" s="24"/>
      <c r="N130" s="24"/>
      <c r="O130" s="24"/>
      <c r="P130" s="24"/>
      <c r="Q130" s="5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19"/>
      <c r="AC130" s="19"/>
    </row>
    <row r="131" spans="1:29" s="10" customFormat="1">
      <c r="A131"/>
      <c r="B131" s="23"/>
      <c r="C131"/>
      <c r="D131"/>
      <c r="E131"/>
      <c r="F131"/>
      <c r="G131"/>
      <c r="H131"/>
      <c r="I131"/>
      <c r="J131"/>
      <c r="K131"/>
      <c r="L131" s="18"/>
      <c r="M131" s="24"/>
      <c r="N131" s="24"/>
      <c r="O131" s="24"/>
      <c r="P131" s="24"/>
      <c r="Q131" s="5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19"/>
      <c r="AC131" s="19"/>
    </row>
    <row r="132" spans="1:29" s="22" customFormat="1" ht="15" thickBot="1">
      <c r="A132" s="11" t="str">
        <f>CONCATENATE("Table ",N132,"a. Six-Year Completion Rates for Class of 2010, School Percentile Distribution")</f>
        <v>Table 5a. Six-Year Completion Rates for Class of 2010, School Percentile Distribution</v>
      </c>
      <c r="B132" s="23"/>
      <c r="M132" s="24"/>
      <c r="N132" s="24">
        <f>5+5*($M$1-1)</f>
        <v>5</v>
      </c>
      <c r="O132" s="24"/>
      <c r="P132" s="24"/>
      <c r="Q132" s="5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19"/>
      <c r="AC132" s="19"/>
    </row>
    <row r="133" spans="1:29" s="22" customFormat="1" ht="29" thickBot="1">
      <c r="A133" s="12"/>
      <c r="B133" s="21" t="s">
        <v>37</v>
      </c>
      <c r="C133" s="13" t="s">
        <v>38</v>
      </c>
      <c r="D133" s="13" t="s">
        <v>39</v>
      </c>
      <c r="E133" s="13" t="s">
        <v>40</v>
      </c>
      <c r="M133" s="24"/>
      <c r="N133" s="24"/>
      <c r="O133" s="24"/>
      <c r="P133" s="24"/>
      <c r="Q133" s="5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19"/>
      <c r="AC133" s="19"/>
    </row>
    <row r="134" spans="1:29" s="22" customFormat="1" ht="15" thickBot="1">
      <c r="A134" s="14">
        <f ca="1">INDIRECT(CONCATENATE("'ALL DATA'!",O$1,$N134))</f>
        <v>2010</v>
      </c>
      <c r="B134" s="15">
        <f ca="1">INDIRECT(CONCATENATE("'ALL DATA'!",X$1,$N134))</f>
        <v>1447</v>
      </c>
      <c r="C134" s="16">
        <f ca="1">IF(ISBLANK(INDIRECT(CONCATENATE("'ALL DATA'!",Y$1,$N134))),"*",INDIRECT(CONCATENATE("'ALL DATA'!",Y$1,$N134)))</f>
        <v>0.14207650273224043</v>
      </c>
      <c r="D134" s="16">
        <f t="shared" ref="D134:E134" ca="1" si="38">IF(ISBLANK(INDIRECT(CONCATENATE("'ALL DATA'!",Z$1,$N134))),"*",INDIRECT(CONCATENATE("'ALL DATA'!",Z$1,$N134)))</f>
        <v>0.2225609756097561</v>
      </c>
      <c r="E134" s="16">
        <f t="shared" ca="1" si="38"/>
        <v>0.30769230769230771</v>
      </c>
      <c r="M134" s="24"/>
      <c r="N134" s="24">
        <f>9+8*($M$1-1)</f>
        <v>9</v>
      </c>
      <c r="O134" s="24"/>
      <c r="P134" s="24"/>
      <c r="Q134" s="5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19"/>
      <c r="AC134" s="19"/>
    </row>
    <row r="135" spans="1:29" s="22" customFormat="1">
      <c r="B135" s="23"/>
      <c r="M135" s="24"/>
      <c r="N135" s="24"/>
      <c r="O135" s="24"/>
      <c r="P135" s="24"/>
      <c r="Q135" s="5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19"/>
      <c r="AC135" s="19"/>
    </row>
    <row r="136" spans="1:29" s="22" customFormat="1">
      <c r="B136" s="23"/>
      <c r="M136" s="24"/>
      <c r="N136" s="24"/>
      <c r="O136" s="24"/>
      <c r="P136" s="24"/>
      <c r="Q136" s="5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19"/>
      <c r="AC136" s="19"/>
    </row>
    <row r="137" spans="1:29" s="22" customFormat="1" ht="15" thickBot="1">
      <c r="A137" s="11" t="str">
        <f>CONCATENATE("Table ",N137,"b. Six-Year Completion Rates for Class of 2010, Student-Weighted Totals")</f>
        <v>Table 5b. Six-Year Completion Rates for Class of 2010, Student-Weighted Totals</v>
      </c>
      <c r="B137" s="23"/>
      <c r="M137" s="24"/>
      <c r="N137" s="24">
        <f>5+5*($M$1-1)</f>
        <v>5</v>
      </c>
      <c r="O137" s="24"/>
      <c r="P137" s="24"/>
      <c r="Q137" s="5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19"/>
      <c r="AC137" s="19"/>
    </row>
    <row r="138" spans="1:29" s="22" customFormat="1" ht="29" thickBot="1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M138" s="24"/>
      <c r="N138" s="25"/>
      <c r="O138" s="24"/>
      <c r="P138" s="24"/>
      <c r="Q138" s="5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19"/>
      <c r="AC138" s="19"/>
    </row>
    <row r="139" spans="1:29" s="22" customFormat="1" ht="15" thickBot="1">
      <c r="A139" s="14">
        <f ca="1">INDIRECT(CONCATENATE("'All DATA'!",O$1,$N139))</f>
        <v>2010</v>
      </c>
      <c r="B139" s="15">
        <f t="shared" ref="B139" ca="1" si="39">INDIRECT(CONCATENATE("'All DATA'!",P$1,$N139))</f>
        <v>311078</v>
      </c>
      <c r="C139" s="16">
        <f ca="1">IF(ISBLANK(INDIRECT(CONCATENATE("'All DATA'!",Q$1,$N139))),"*",INDIRECT(CONCATENATE("'All DATA'!",Q$1,$N139)))</f>
        <v>0.25227756382643579</v>
      </c>
      <c r="D139" s="16">
        <f t="shared" ref="D139:I139" ca="1" si="40">IF(ISBLANK(INDIRECT(CONCATENATE("'All DATA'!",R$1,$N139))),"*",INDIRECT(CONCATENATE("'All DATA'!",R$1,$N139)))</f>
        <v>0.19878294189881637</v>
      </c>
      <c r="E139" s="16">
        <f t="shared" ca="1" si="40"/>
        <v>5.3494621927619439E-2</v>
      </c>
      <c r="F139" s="16">
        <f t="shared" ca="1" si="40"/>
        <v>7.5039057728286798E-2</v>
      </c>
      <c r="G139" s="16">
        <f t="shared" ca="1" si="40"/>
        <v>0.17723850609814901</v>
      </c>
      <c r="H139" s="16">
        <f t="shared" ca="1" si="40"/>
        <v>0.21744064189688761</v>
      </c>
      <c r="I139" s="16">
        <f t="shared" ca="1" si="40"/>
        <v>3.4836921929548216E-2</v>
      </c>
      <c r="K139" s="5"/>
      <c r="L139" s="5"/>
      <c r="M139" s="24"/>
      <c r="N139" s="24">
        <f>9+8*($M$1-1)</f>
        <v>9</v>
      </c>
      <c r="O139" s="24"/>
      <c r="P139" s="24"/>
      <c r="Q139" s="5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19"/>
      <c r="AC139" s="19"/>
    </row>
    <row r="140" spans="1:29" s="9" customFormat="1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2"/>
      <c r="L140" s="22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s="22" customFormat="1">
      <c r="B141" s="23"/>
      <c r="M141" s="24"/>
      <c r="N141" s="5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19"/>
      <c r="AC141" s="19"/>
    </row>
    <row r="142" spans="1:29" s="22" customFormat="1">
      <c r="A142" s="22" t="str">
        <f>CONCATENATE("Figure ", RIGHT(A137,LEN(A137)-6))</f>
        <v>Figure 5b. Six-Year Completion Rates for Class of 2010, Student-Weighted Totals</v>
      </c>
      <c r="B142" s="23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19"/>
      <c r="AC142" s="19"/>
    </row>
    <row r="143" spans="1:29" s="22" customFormat="1">
      <c r="B143" s="23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19"/>
      <c r="AC143" s="19"/>
    </row>
    <row r="144" spans="1:29" s="22" customFormat="1">
      <c r="B144" s="23"/>
      <c r="M144" s="24"/>
      <c r="N144" s="24"/>
      <c r="O144" s="24"/>
      <c r="P144" s="24"/>
      <c r="Q144" s="5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19"/>
      <c r="AC144" s="19"/>
    </row>
    <row r="145" spans="2:29" s="22" customFormat="1">
      <c r="B145" s="23"/>
      <c r="M145" s="24"/>
      <c r="N145" s="24"/>
      <c r="O145" s="24"/>
      <c r="P145" s="24"/>
      <c r="Q145" s="5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19"/>
      <c r="AC145" s="19"/>
    </row>
    <row r="146" spans="2:29" s="22" customFormat="1">
      <c r="B146" s="23"/>
      <c r="M146" s="24"/>
      <c r="N146" s="24"/>
      <c r="O146" s="24"/>
      <c r="P146" s="24"/>
      <c r="Q146" s="5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19"/>
      <c r="AC146" s="19"/>
    </row>
    <row r="147" spans="2:29" s="22" customFormat="1">
      <c r="B147" s="23"/>
      <c r="M147" s="24"/>
      <c r="N147" s="24"/>
      <c r="O147" s="24"/>
      <c r="P147" s="24"/>
      <c r="Q147" s="5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19"/>
      <c r="AC147" s="19"/>
    </row>
    <row r="148" spans="2:29" s="22" customFormat="1">
      <c r="B148" s="23"/>
      <c r="M148" s="24"/>
      <c r="N148" s="24"/>
      <c r="O148" s="24"/>
      <c r="P148" s="24"/>
      <c r="Q148" s="5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19"/>
      <c r="AC148" s="19"/>
    </row>
    <row r="149" spans="2:29" s="22" customFormat="1">
      <c r="B149" s="23"/>
      <c r="M149" s="24"/>
      <c r="N149" s="24"/>
      <c r="O149" s="24"/>
      <c r="P149" s="24"/>
      <c r="Q149" s="5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19"/>
      <c r="AC149" s="19"/>
    </row>
    <row r="150" spans="2:29" s="22" customFormat="1">
      <c r="B150" s="23"/>
      <c r="M150" s="24"/>
      <c r="N150" s="24"/>
      <c r="O150" s="24"/>
      <c r="P150" s="24"/>
      <c r="Q150" s="5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19"/>
      <c r="AC150" s="19"/>
    </row>
    <row r="151" spans="2:29" s="22" customFormat="1">
      <c r="B151" s="23"/>
      <c r="M151" s="24"/>
      <c r="N151" s="24"/>
      <c r="O151" s="24"/>
      <c r="P151" s="24"/>
      <c r="Q151" s="5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19"/>
      <c r="AC151" s="19"/>
    </row>
    <row r="152" spans="2:29" s="22" customFormat="1">
      <c r="B152" s="23"/>
      <c r="M152" s="24"/>
      <c r="N152" s="24"/>
      <c r="O152" s="24"/>
      <c r="P152" s="24"/>
      <c r="Q152" s="5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19"/>
      <c r="AC152" s="19"/>
    </row>
    <row r="153" spans="2:29" s="22" customFormat="1">
      <c r="B153" s="23"/>
      <c r="M153" s="24"/>
      <c r="N153" s="24"/>
      <c r="O153" s="24"/>
      <c r="P153" s="24"/>
      <c r="Q153" s="5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19"/>
      <c r="AC153" s="19"/>
    </row>
    <row r="154" spans="2:29" s="22" customFormat="1">
      <c r="B154" s="23"/>
      <c r="M154" s="24"/>
      <c r="N154" s="24"/>
      <c r="O154" s="24"/>
      <c r="P154" s="24"/>
      <c r="Q154" s="5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19"/>
      <c r="AC154" s="19"/>
    </row>
    <row r="155" spans="2:29" s="22" customFormat="1">
      <c r="B155" s="23"/>
      <c r="M155" s="24"/>
      <c r="N155" s="24"/>
      <c r="O155" s="24"/>
      <c r="P155" s="24"/>
      <c r="Q155" s="5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19"/>
      <c r="AC155" s="19"/>
    </row>
    <row r="156" spans="2:29" s="22" customFormat="1">
      <c r="B156" s="23"/>
      <c r="M156" s="24"/>
      <c r="N156" s="24"/>
      <c r="O156" s="24"/>
      <c r="P156" s="24"/>
      <c r="Q156" s="5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19"/>
      <c r="AC156" s="19"/>
    </row>
    <row r="157" spans="2:29" s="22" customFormat="1">
      <c r="B157" s="23"/>
      <c r="M157" s="24"/>
      <c r="N157" s="24"/>
      <c r="O157" s="24"/>
      <c r="P157" s="24"/>
      <c r="Q157" s="5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19"/>
      <c r="AC157" s="19"/>
    </row>
    <row r="158" spans="2:29" s="22" customFormat="1">
      <c r="B158" s="23"/>
      <c r="M158" s="24"/>
      <c r="N158" s="24"/>
      <c r="O158" s="24"/>
      <c r="P158" s="24"/>
      <c r="Q158" s="5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19"/>
      <c r="AC158" s="19"/>
    </row>
    <row r="159" spans="2:29" s="22" customFormat="1">
      <c r="B159" s="23"/>
      <c r="M159" s="24"/>
      <c r="N159" s="24"/>
      <c r="O159" s="24"/>
      <c r="P159" s="24"/>
      <c r="Q159" s="5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19"/>
      <c r="AC159" s="19"/>
    </row>
    <row r="160" spans="2:29" s="22" customFormat="1">
      <c r="B160" s="23"/>
      <c r="M160" s="24"/>
      <c r="N160" s="24"/>
      <c r="O160" s="24"/>
      <c r="P160" s="24"/>
      <c r="Q160" s="5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19"/>
      <c r="AC160" s="19"/>
    </row>
    <row r="161" spans="1:29" s="22" customFormat="1">
      <c r="B161" s="23"/>
      <c r="M161" s="24"/>
      <c r="N161" s="24"/>
      <c r="O161" s="24"/>
      <c r="P161" s="24"/>
      <c r="Q161" s="5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19"/>
      <c r="AC161" s="19"/>
    </row>
    <row r="163" spans="1:29">
      <c r="A163" s="28"/>
    </row>
    <row r="164" spans="1:29">
      <c r="A164" s="28" t="s">
        <v>47</v>
      </c>
    </row>
  </sheetData>
  <pageMargins left="0.7" right="0.7" top="0.75" bottom="0.75" header="0.3" footer="0.3"/>
  <pageSetup scale="87" fitToHeight="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164"/>
  <sheetViews>
    <sheetView topLeftCell="A152" workbookViewId="0">
      <selection activeCell="K156" sqref="K156"/>
    </sheetView>
  </sheetViews>
  <sheetFormatPr baseColWidth="10" defaultColWidth="8.83203125" defaultRowHeight="14" x14ac:dyDescent="0"/>
  <cols>
    <col min="1" max="1" width="11.6640625" style="36" customWidth="1"/>
    <col min="2" max="2" width="10.6640625" style="37" customWidth="1"/>
    <col min="3" max="9" width="10.6640625" style="36" customWidth="1"/>
    <col min="10" max="12" width="8.83203125" style="36"/>
    <col min="13" max="16" width="9.1640625" style="24" customWidth="1"/>
    <col min="17" max="17" width="9.1640625" style="5" customWidth="1"/>
    <col min="18" max="23" width="9.1640625" style="24" customWidth="1"/>
    <col min="24" max="27" width="8.83203125" style="24"/>
    <col min="28" max="29" width="8.83203125" style="19"/>
    <col min="30" max="16384" width="8.83203125" style="36"/>
  </cols>
  <sheetData>
    <row r="1" spans="1:30" ht="31" thickBot="1">
      <c r="A1" s="17" t="str">
        <f ca="1">INDIRECT(CONCATENATE("'All DATA'!A",$N1))</f>
        <v>Higher Income Schools</v>
      </c>
      <c r="M1" s="27">
        <v>2</v>
      </c>
      <c r="N1" s="24">
        <f>2+8*($M$1-1)</f>
        <v>10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D1" s="5"/>
    </row>
    <row r="2" spans="1:30" ht="15" thickBot="1">
      <c r="A2" s="36" t="str">
        <f>CONCATENATE("Table ",N2,"a. College Enrollment Rates in the First Fall after High School Graduation for Classes 2015 and 2016, School Percentile Distribution")</f>
        <v>Table 6a. College Enrollment Rates in the First Fall after High School Graduation for Classes 2015 and 2016, School Percentile Distribution</v>
      </c>
      <c r="N2" s="24">
        <f>1+5*($M$1-1)</f>
        <v>6</v>
      </c>
    </row>
    <row r="3" spans="1:30" ht="29" thickBot="1">
      <c r="A3" s="12"/>
      <c r="B3" s="21" t="s">
        <v>37</v>
      </c>
      <c r="C3" s="13" t="s">
        <v>38</v>
      </c>
      <c r="D3" s="13" t="s">
        <v>39</v>
      </c>
      <c r="E3" s="13" t="s">
        <v>40</v>
      </c>
    </row>
    <row r="4" spans="1:30" ht="15" thickBot="1">
      <c r="A4" s="14">
        <f ca="1">INDIRECT(CONCATENATE("'ALL DATA'!",O$1,$N4))</f>
        <v>2015</v>
      </c>
      <c r="B4" s="15">
        <f ca="1">INDIRECT(CONCATENATE("'ALL DATA'!",X$1,$N4))</f>
        <v>3321</v>
      </c>
      <c r="C4" s="16">
        <f ca="1">IF(ISBLANK(INDIRECT(CONCATENATE("'ALL DATA'!",Y$1,$N4))),"*",INDIRECT(CONCATENATE("'ALL DATA'!",Y$1,$N4)))</f>
        <v>0.58156028368794321</v>
      </c>
      <c r="D4" s="16">
        <f t="shared" ref="D4:E5" ca="1" si="0">IF(ISBLANK(INDIRECT(CONCATENATE("'ALL DATA'!",Z$1,$N4))),"*",INDIRECT(CONCATENATE("'ALL DATA'!",Z$1,$N4)))</f>
        <v>0.68637532133676094</v>
      </c>
      <c r="E4" s="16">
        <f t="shared" ca="1" si="0"/>
        <v>0.77882352941176469</v>
      </c>
      <c r="N4" s="24">
        <f>2+8*($M$1-1)</f>
        <v>10</v>
      </c>
    </row>
    <row r="5" spans="1:30" ht="15" thickBot="1">
      <c r="A5" s="14">
        <f ca="1">INDIRECT(CONCATENATE("'ALL DATA'!",O$1,$N5))</f>
        <v>2016</v>
      </c>
      <c r="B5" s="15">
        <f ca="1">INDIRECT(CONCATENATE("'ALL DATA'!",X$1,$N5))</f>
        <v>3185</v>
      </c>
      <c r="C5" s="16">
        <f ca="1">IF(ISBLANK(INDIRECT(CONCATENATE("'ALL DATA'!",Y$1,$N5))),"*",INDIRECT(CONCATENATE("'ALL DATA'!",Y$1,$N5)))</f>
        <v>0.57894736842105265</v>
      </c>
      <c r="D5" s="16">
        <f t="shared" ca="1" si="0"/>
        <v>0.68</v>
      </c>
      <c r="E5" s="16">
        <f t="shared" ca="1" si="0"/>
        <v>0.76923076923076927</v>
      </c>
      <c r="N5" s="24">
        <f>3+8*($M$1-1)</f>
        <v>11</v>
      </c>
    </row>
    <row r="8" spans="1:30" ht="15" thickBot="1">
      <c r="A8" s="36" t="str">
        <f>CONCATENATE("Table ",N8,"b. College Enrollment Rates in the First Fall after High School Graduation for Classes 2015 and 2016, Student-Weighted Totals")</f>
        <v>Table 6b. College Enrollment Rates in the First Fall after High School Graduation for Classes 2015 and 2016, Student-Weighted Totals</v>
      </c>
      <c r="N8" s="24">
        <f>1+5*($M$1-1)</f>
        <v>6</v>
      </c>
      <c r="Q8" s="24"/>
      <c r="R8" s="5"/>
    </row>
    <row r="9" spans="1:30" ht="29" thickBot="1">
      <c r="A9" s="12"/>
      <c r="B9" s="21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5"/>
    </row>
    <row r="10" spans="1:30" ht="15" thickBot="1">
      <c r="A10" s="14">
        <f ca="1">INDIRECT(CONCATENATE("'All DATA'!",O$1,$N10))</f>
        <v>2015</v>
      </c>
      <c r="B10" s="15">
        <f t="shared" ref="B10:B11" ca="1" si="1">INDIRECT(CONCATENATE("'All DATA'!",P$1,$N10))</f>
        <v>733331</v>
      </c>
      <c r="C10" s="16">
        <f ca="1">IF(ISBLANK(INDIRECT(CONCATENATE("'All DATA'!",Q$1,$N10))),"*",INDIRECT(CONCATENATE("'All DATA'!",Q$1,$N10)))</f>
        <v>0.70416769507902977</v>
      </c>
      <c r="D10" s="16">
        <f t="shared" ref="D10:I11" ca="1" si="2">IF(ISBLANK(INDIRECT(CONCATENATE("'All DATA'!",R$1,$N10))),"*",INDIRECT(CONCATENATE("'All DATA'!",R$1,$N10)))</f>
        <v>0.55733768243808046</v>
      </c>
      <c r="E10" s="16">
        <f t="shared" ca="1" si="2"/>
        <v>0.1468300126409493</v>
      </c>
      <c r="F10" s="16">
        <f t="shared" ca="1" si="2"/>
        <v>0.2029438275485422</v>
      </c>
      <c r="G10" s="16">
        <f t="shared" ca="1" si="2"/>
        <v>0.50122386753048764</v>
      </c>
      <c r="H10" s="16">
        <f t="shared" ca="1" si="2"/>
        <v>0.54111853992262704</v>
      </c>
      <c r="I10" s="16">
        <f t="shared" ca="1" si="2"/>
        <v>0.16304915515640278</v>
      </c>
      <c r="N10" s="24">
        <f>2+8*($M$1-1)</f>
        <v>10</v>
      </c>
    </row>
    <row r="11" spans="1:30" s="9" customFormat="1" ht="15" thickBot="1">
      <c r="A11" s="14">
        <f ca="1">INDIRECT(CONCATENATE("'All DATA'!",O$1,$N11))</f>
        <v>2016</v>
      </c>
      <c r="B11" s="15">
        <f t="shared" ca="1" si="1"/>
        <v>701062</v>
      </c>
      <c r="C11" s="16">
        <f ca="1">IF(ISBLANK(INDIRECT(CONCATENATE("'All DATA'!",Q$1,$N11))),"*",INDIRECT(CONCATENATE("'All DATA'!",Q$1,$N11)))</f>
        <v>0.69835050252331465</v>
      </c>
      <c r="D11" s="16">
        <f t="shared" ca="1" si="2"/>
        <v>0.55302526738006053</v>
      </c>
      <c r="E11" s="16">
        <f t="shared" ca="1" si="2"/>
        <v>0.1453252351432541</v>
      </c>
      <c r="F11" s="16">
        <f t="shared" ca="1" si="2"/>
        <v>0.19865432729202268</v>
      </c>
      <c r="G11" s="16">
        <f t="shared" ca="1" si="2"/>
        <v>0.49969617523129195</v>
      </c>
      <c r="H11" s="16">
        <f t="shared" ca="1" si="2"/>
        <v>0.53696392045211405</v>
      </c>
      <c r="I11" s="16">
        <f t="shared" ca="1" si="2"/>
        <v>0.16138658207120055</v>
      </c>
      <c r="J11" s="36"/>
      <c r="K11" s="36"/>
      <c r="L11" s="36"/>
      <c r="M11" s="24"/>
      <c r="N11" s="24">
        <f>3+8*($M$1-1)</f>
        <v>11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>
      <c r="Q12" s="24"/>
      <c r="S12" s="5"/>
    </row>
    <row r="13" spans="1:30">
      <c r="Q13" s="24"/>
      <c r="R13" s="5"/>
    </row>
    <row r="14" spans="1:30">
      <c r="A14" s="36" t="str">
        <f>CONCATENATE("Figure ", RIGHT(A8,LEN(A8)-6))</f>
        <v>Figure 6b. College Enrollment Rates in the First Fall after High School Graduation for Classes 2015 and 2016, Student-Weighted Totals</v>
      </c>
      <c r="Q14" s="24"/>
      <c r="U14" s="5"/>
    </row>
    <row r="15" spans="1:30">
      <c r="Q15" s="24"/>
      <c r="X15" s="5"/>
    </row>
    <row r="35" spans="1:14" ht="15" thickBot="1">
      <c r="A35" s="11" t="str">
        <f>CONCATENATE("Table ",N35,"a. College Enrollment Rates in the First Year after High School Graduation for Classes 2014 and 2015, School Percentile Distribution")</f>
        <v>Table 7a. College Enrollment Rates in the First Year after High School Graduation for Classes 2014 and 2015, School Percentile Distribution</v>
      </c>
      <c r="N35" s="24">
        <f>2+5*($M$1-1)</f>
        <v>7</v>
      </c>
    </row>
    <row r="36" spans="1:14" ht="29" thickBot="1">
      <c r="A36" s="12"/>
      <c r="B36" s="21" t="s">
        <v>37</v>
      </c>
      <c r="C36" s="13" t="s">
        <v>38</v>
      </c>
      <c r="D36" s="13" t="s">
        <v>39</v>
      </c>
      <c r="E36" s="13" t="s">
        <v>40</v>
      </c>
    </row>
    <row r="37" spans="1:14" ht="15" thickBot="1">
      <c r="A37" s="14">
        <f ca="1">INDIRECT(CONCATENATE("'ALL DATA'!",O$1,$N37))</f>
        <v>2014</v>
      </c>
      <c r="B37" s="15">
        <f ca="1">INDIRECT(CONCATENATE("'ALL DATA'!",X$1,$N37))</f>
        <v>3452</v>
      </c>
      <c r="C37" s="16">
        <f ca="1">IF(ISBLANK(INDIRECT(CONCATENATE("'ALL DATA'!",Y$1,$N37))),"*",INDIRECT(CONCATENATE("'ALL DATA'!",Y$1,$N37)))</f>
        <v>0.625</v>
      </c>
      <c r="D37" s="16">
        <f t="shared" ref="D37:E38" ca="1" si="3">IF(ISBLANK(INDIRECT(CONCATENATE("'ALL DATA'!",Z$1,$N37))),"*",INDIRECT(CONCATENATE("'ALL DATA'!",Z$1,$N37)))</f>
        <v>0.72256199888122319</v>
      </c>
      <c r="E37" s="16">
        <f t="shared" ca="1" si="3"/>
        <v>0.81036203455158651</v>
      </c>
      <c r="N37" s="24">
        <f>4+8*($M$1-1)</f>
        <v>12</v>
      </c>
    </row>
    <row r="38" spans="1:14" ht="15" thickBot="1">
      <c r="A38" s="14">
        <f ca="1">INDIRECT(CONCATENATE("'ALL DATA'!",O$1,$N38))</f>
        <v>2015</v>
      </c>
      <c r="B38" s="15">
        <f ca="1">INDIRECT(CONCATENATE("'ALL DATA'!",X$1,$N38))</f>
        <v>3321</v>
      </c>
      <c r="C38" s="16">
        <f ca="1">IF(ISBLANK(INDIRECT(CONCATENATE("'ALL DATA'!",Y$1,$N38))),"*",INDIRECT(CONCATENATE("'ALL DATA'!",Y$1,$N38)))</f>
        <v>0.61386138613861385</v>
      </c>
      <c r="D38" s="16">
        <f t="shared" ca="1" si="3"/>
        <v>0.71904761904761905</v>
      </c>
      <c r="E38" s="16">
        <f t="shared" ca="1" si="3"/>
        <v>0.80939947780678856</v>
      </c>
      <c r="N38" s="24">
        <f>5+8*($M$1-1)</f>
        <v>13</v>
      </c>
    </row>
    <row r="41" spans="1:14" ht="15" thickBot="1">
      <c r="A41" s="11" t="str">
        <f>CONCATENATE("Table ",N41,"b. College Enrollment Rates in the First Year after High School Graduation for Classes 2014 and 2015,  Student-Weighted Totals")</f>
        <v>Table 7b. College Enrollment Rates in the First Year after High School Graduation for Classes 2014 and 2015,  Student-Weighted Totals</v>
      </c>
      <c r="N41" s="24">
        <f>2+5*($M$1-1)</f>
        <v>7</v>
      </c>
    </row>
    <row r="42" spans="1:14" ht="29" thickBot="1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" thickBot="1">
      <c r="A43" s="14">
        <f ca="1">INDIRECT(CONCATENATE("'All DATA'!",O$1,$N43))</f>
        <v>2014</v>
      </c>
      <c r="B43" s="15">
        <f t="shared" ref="B43:B44" ca="1" si="4">INDIRECT(CONCATENATE("'All DATA'!",P$1,$N43))</f>
        <v>786117</v>
      </c>
      <c r="C43" s="16">
        <f ca="1">IF(ISBLANK(INDIRECT(CONCATENATE("'All DATA'!",Q$1,$N43))),"*",INDIRECT(CONCATENATE("'All DATA'!",Q$1,$N43)))</f>
        <v>0.74373916350873981</v>
      </c>
      <c r="D43" s="16">
        <f t="shared" ref="D43:I44" ca="1" si="5">IF(ISBLANK(INDIRECT(CONCATENATE("'All DATA'!",R$1,$N43))),"*",INDIRECT(CONCATENATE("'All DATA'!",R$1,$N43)))</f>
        <v>0.58646104841900126</v>
      </c>
      <c r="E43" s="16">
        <f t="shared" ca="1" si="5"/>
        <v>0.15727811508973855</v>
      </c>
      <c r="F43" s="16">
        <f t="shared" ca="1" si="5"/>
        <v>0.22266660051875231</v>
      </c>
      <c r="G43" s="16">
        <f t="shared" ca="1" si="5"/>
        <v>0.5210725629899875</v>
      </c>
      <c r="H43" s="16">
        <f t="shared" ca="1" si="5"/>
        <v>0.57239316793810591</v>
      </c>
      <c r="I43" s="16">
        <f t="shared" ca="1" si="5"/>
        <v>0.17134599557063387</v>
      </c>
      <c r="N43" s="24">
        <f>4+8*($M$1-1)</f>
        <v>12</v>
      </c>
    </row>
    <row r="44" spans="1:14" ht="15" thickBot="1">
      <c r="A44" s="14">
        <f ca="1">INDIRECT(CONCATENATE("'All DATA'!",O$1,$N44))</f>
        <v>2015</v>
      </c>
      <c r="B44" s="15">
        <f t="shared" ca="1" si="4"/>
        <v>733331</v>
      </c>
      <c r="C44" s="16">
        <f ca="1">IF(ISBLANK(INDIRECT(CONCATENATE("'All DATA'!",Q$1,$N44))),"*",INDIRECT(CONCATENATE("'All DATA'!",Q$1,$N44)))</f>
        <v>0.74046917422009984</v>
      </c>
      <c r="D44" s="16">
        <f t="shared" ca="1" si="5"/>
        <v>0.58806732566876352</v>
      </c>
      <c r="E44" s="16">
        <f t="shared" ca="1" si="5"/>
        <v>0.15240184855133629</v>
      </c>
      <c r="F44" s="16">
        <f t="shared" ca="1" si="5"/>
        <v>0.22205116107187614</v>
      </c>
      <c r="G44" s="16">
        <f t="shared" ca="1" si="5"/>
        <v>0.51841801314822367</v>
      </c>
      <c r="H44" s="16">
        <f t="shared" ca="1" si="5"/>
        <v>0.57095090757106959</v>
      </c>
      <c r="I44" s="16">
        <f t="shared" ca="1" si="5"/>
        <v>0.16951826664903025</v>
      </c>
      <c r="N44" s="24">
        <f>5+8*($M$1-1)</f>
        <v>13</v>
      </c>
    </row>
    <row r="47" spans="1:14">
      <c r="A47" s="36" t="str">
        <f>CONCATENATE("Figure ", RIGHT(A41,LEN(A41)-6))</f>
        <v>Figure 7b. College Enrollment Rates in the First Year after High School Graduation for Classes 2014 and 2015,  Student-Weighted Totals</v>
      </c>
    </row>
    <row r="68" spans="1:29" ht="15" thickBot="1">
      <c r="A68" s="11" t="str">
        <f>CONCATENATE("Table ",N68,"a. College Enrollment Rates in the First Two Years after High School Graduation for Classes 2013 and 2014,  School Percentile Distribution")</f>
        <v>Table 8a. College Enrollment Rates in the First Two Years after High School Graduation for Classes 2013 and 2014,  School Percentile Distribution</v>
      </c>
      <c r="N68" s="24">
        <f>3+5*($M$1-1)</f>
        <v>8</v>
      </c>
    </row>
    <row r="69" spans="1:29" ht="29" thickBot="1">
      <c r="A69" s="12"/>
      <c r="B69" s="21" t="s">
        <v>37</v>
      </c>
      <c r="C69" s="13" t="s">
        <v>38</v>
      </c>
      <c r="D69" s="13" t="s">
        <v>39</v>
      </c>
      <c r="E69" s="13" t="s">
        <v>40</v>
      </c>
    </row>
    <row r="70" spans="1:29" ht="15" thickBot="1">
      <c r="A70" s="14">
        <f ca="1">INDIRECT(CONCATENATE("'ALL DATA'!",O$1,$N70))</f>
        <v>2013</v>
      </c>
      <c r="B70" s="15">
        <f ca="1">INDIRECT(CONCATENATE("'ALL DATA'!",X$1,$N70))</f>
        <v>3413</v>
      </c>
      <c r="C70" s="16">
        <f ca="1">IF(ISBLANK(INDIRECT(CONCATENATE("'ALL DATA'!",Y$1,$N70))),"*",INDIRECT(CONCATENATE("'ALL DATA'!",Y$1,$N70)))</f>
        <v>0.66666666666666663</v>
      </c>
      <c r="D70" s="16">
        <f t="shared" ref="D70:E71" ca="1" si="6">IF(ISBLANK(INDIRECT(CONCATENATE("'ALL DATA'!",Z$1,$N70))),"*",INDIRECT(CONCATENATE("'ALL DATA'!",Z$1,$N70)))</f>
        <v>0.76595744680851063</v>
      </c>
      <c r="E70" s="16">
        <f t="shared" ca="1" si="6"/>
        <v>0.84296028880866425</v>
      </c>
      <c r="N70" s="24">
        <f>6+8*($M$1-1)</f>
        <v>14</v>
      </c>
    </row>
    <row r="71" spans="1:29" ht="15" thickBot="1">
      <c r="A71" s="14">
        <f ca="1">INDIRECT(CONCATENATE("'ALL DATA'!",O$1,$N71))</f>
        <v>2014</v>
      </c>
      <c r="B71" s="15">
        <f ca="1">INDIRECT(CONCATENATE("'ALL DATA'!",X$1,$N71))</f>
        <v>3452</v>
      </c>
      <c r="C71" s="16">
        <f ca="1">IF(ISBLANK(INDIRECT(CONCATENATE("'ALL DATA'!",Y$1,$N71))),"*",INDIRECT(CONCATENATE("'ALL DATA'!",Y$1,$N71)))</f>
        <v>0.66666666666666663</v>
      </c>
      <c r="D71" s="16">
        <f t="shared" ca="1" si="6"/>
        <v>0.76015568275042678</v>
      </c>
      <c r="E71" s="16">
        <f t="shared" ca="1" si="6"/>
        <v>0.8442710732381391</v>
      </c>
      <c r="N71" s="24">
        <f>7+8*($M$1-1)</f>
        <v>15</v>
      </c>
    </row>
    <row r="74" spans="1:29" ht="15" thickBot="1">
      <c r="A74" s="11" t="str">
        <f>CONCATENATE("Table ",N74,"b. College Enrollment Rates in the First Two Years after High School Graduation for Class 2013 and 2014,  Student-Weighted Totals")</f>
        <v>Table 8b. College Enrollment Rates in the First Two Years after High School Graduation for Class 2013 and 2014,  Student-Weighted Totals</v>
      </c>
      <c r="N74" s="24">
        <f>3+5*($M$1-1)</f>
        <v>8</v>
      </c>
    </row>
    <row r="75" spans="1:29" ht="29" thickBot="1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5"/>
    </row>
    <row r="76" spans="1:29" ht="15" thickBot="1">
      <c r="A76" s="14">
        <f ca="1">INDIRECT(CONCATENATE("'All DATA'!",O$1,$N76))</f>
        <v>2013</v>
      </c>
      <c r="B76" s="15">
        <f t="shared" ref="B76:B77" ca="1" si="7">INDIRECT(CONCATENATE("'All DATA'!",P$1,$N76))</f>
        <v>799859</v>
      </c>
      <c r="C76" s="16">
        <f ca="1">IF(ISBLANK(INDIRECT(CONCATENATE("'All DATA'!",Q$1,$N76))),"*",INDIRECT(CONCATENATE("'All DATA'!",Q$1,$N76)))</f>
        <v>0.78243540423999725</v>
      </c>
      <c r="D76" s="16">
        <f t="shared" ref="D76:I77" ca="1" si="8">IF(ISBLANK(INDIRECT(CONCATENATE("'All DATA'!",R$1,$N76))),"*",INDIRECT(CONCATENATE("'All DATA'!",R$1,$N76)))</f>
        <v>0.61828772321121594</v>
      </c>
      <c r="E76" s="16">
        <f t="shared" ca="1" si="8"/>
        <v>0.16414768102878133</v>
      </c>
      <c r="F76" s="16">
        <f t="shared" ca="1" si="8"/>
        <v>0.25562255347504997</v>
      </c>
      <c r="G76" s="16">
        <f t="shared" ca="1" si="8"/>
        <v>0.52681285076494733</v>
      </c>
      <c r="H76" s="16">
        <f t="shared" ca="1" si="8"/>
        <v>0.60731954006893718</v>
      </c>
      <c r="I76" s="16">
        <f t="shared" ca="1" si="8"/>
        <v>0.17511586417106015</v>
      </c>
      <c r="K76" s="5"/>
      <c r="L76" s="5"/>
      <c r="N76" s="24">
        <f>6+8*($M$1-1)</f>
        <v>14</v>
      </c>
    </row>
    <row r="77" spans="1:29" ht="15" thickBot="1">
      <c r="A77" s="14">
        <f ca="1">INDIRECT(CONCATENATE("'All DATA'!",O$1,$N77))</f>
        <v>2014</v>
      </c>
      <c r="B77" s="15">
        <f t="shared" ca="1" si="7"/>
        <v>786117</v>
      </c>
      <c r="C77" s="16">
        <f ca="1">IF(ISBLANK(INDIRECT(CONCATENATE("'All DATA'!",Q$1,$N77))),"*",INDIRECT(CONCATENATE("'All DATA'!",Q$1,$N77)))</f>
        <v>0.78043726315548445</v>
      </c>
      <c r="D77" s="16">
        <f t="shared" ca="1" si="8"/>
        <v>0.61797162508888626</v>
      </c>
      <c r="E77" s="16">
        <f t="shared" ca="1" si="8"/>
        <v>0.16246563806659822</v>
      </c>
      <c r="F77" s="16">
        <f t="shared" ca="1" si="8"/>
        <v>0.24581837054789554</v>
      </c>
      <c r="G77" s="16">
        <f t="shared" ca="1" si="8"/>
        <v>0.53461889260758899</v>
      </c>
      <c r="H77" s="16">
        <f t="shared" ca="1" si="8"/>
        <v>0.60145245555050963</v>
      </c>
      <c r="I77" s="16">
        <f t="shared" ca="1" si="8"/>
        <v>0.17898480760497484</v>
      </c>
      <c r="K77" s="5"/>
      <c r="L77" s="5"/>
      <c r="N77" s="24">
        <f>7+8*($M$1-1)</f>
        <v>15</v>
      </c>
    </row>
    <row r="78" spans="1:29" s="9" customFormat="1">
      <c r="A78" s="6"/>
      <c r="B78" s="7"/>
      <c r="C78" s="8"/>
      <c r="D78" s="8"/>
      <c r="E78" s="8"/>
      <c r="F78" s="8"/>
      <c r="G78" s="8"/>
      <c r="H78" s="8"/>
      <c r="I78" s="8"/>
      <c r="J78" s="5"/>
      <c r="K78" s="36"/>
      <c r="L78" s="36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>
      <c r="N79" s="5"/>
      <c r="Q79" s="24"/>
    </row>
    <row r="80" spans="1:29">
      <c r="A80" s="36" t="str">
        <f>CONCATENATE("Figure ", RIGHT(A74,LEN(A74)-6))</f>
        <v>Figure 8b. College Enrollment Rates in the First Two Years after High School Graduation for Class 2013 and 2014,  Student-Weighted Totals</v>
      </c>
      <c r="Q80" s="24"/>
    </row>
    <row r="81" spans="17:17">
      <c r="Q81" s="24"/>
    </row>
    <row r="101" spans="1:29" ht="15" thickBot="1">
      <c r="A101" s="11" t="str">
        <f>CONCATENATE("Table ",N101,"a. Persistence Rates from First to Second Year of College for Class of 2014, School Percentile Distribution")</f>
        <v>Table 9a. Persistence Rates from First to Second Year of College for Class of 2014, School Percentile Distribution</v>
      </c>
      <c r="N101" s="24">
        <f>4+5*($M$1-1)</f>
        <v>9</v>
      </c>
    </row>
    <row r="102" spans="1:29" ht="29" thickBot="1">
      <c r="A102" s="12"/>
      <c r="B102" s="21" t="s">
        <v>37</v>
      </c>
      <c r="C102" s="13" t="s">
        <v>38</v>
      </c>
      <c r="D102" s="13" t="s">
        <v>39</v>
      </c>
      <c r="E102" s="13" t="s">
        <v>40</v>
      </c>
    </row>
    <row r="103" spans="1:29" ht="15" thickBot="1">
      <c r="A103" s="14">
        <f ca="1">INDIRECT(CONCATENATE("'ALL DATA'!",O$1,$N103))</f>
        <v>2014</v>
      </c>
      <c r="B103" s="15">
        <f ca="1">INDIRECT(CONCATENATE("'ALL DATA'!",X$1,$N103))</f>
        <v>3452</v>
      </c>
      <c r="C103" s="16">
        <f ca="1">IF(ISBLANK(INDIRECT(CONCATENATE("'ALL DATA'!",Y$1,$N103))),"*",INDIRECT(CONCATENATE("'ALL DATA'!",Y$1,$N103)))</f>
        <v>0.8214285714285714</v>
      </c>
      <c r="D103" s="16">
        <f t="shared" ref="D103:E103" ca="1" si="9">IF(ISBLANK(INDIRECT(CONCATENATE("'ALL DATA'!",Z$1,$N103))),"*",INDIRECT(CONCATENATE("'ALL DATA'!",Z$1,$N103)))</f>
        <v>0.87734487734487732</v>
      </c>
      <c r="E103" s="16">
        <f t="shared" ca="1" si="9"/>
        <v>0.91666666666666663</v>
      </c>
      <c r="N103" s="24">
        <f>8+8*($M$1-1)</f>
        <v>16</v>
      </c>
    </row>
    <row r="106" spans="1:29" ht="15" thickBot="1">
      <c r="A106" s="11" t="str">
        <f>CONCATENATE("Table ",N106,"b. Persistence Rates from First to Second Year of College for Class of 2014, Student-Weighted Totals")</f>
        <v>Table 9b. Persistence Rates from First to Second Year of College for Class of 2014, Student-Weighted Totals</v>
      </c>
      <c r="N106" s="24">
        <f>4+5*($M$1-1)</f>
        <v>9</v>
      </c>
    </row>
    <row r="107" spans="1:29" ht="43" thickBot="1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5"/>
    </row>
    <row r="108" spans="1:29" ht="15" thickBot="1">
      <c r="A108" s="14">
        <f ca="1">INDIRECT(CONCATENATE("'All DATA'!",O$1,$N108))</f>
        <v>2014</v>
      </c>
      <c r="B108" s="15">
        <f t="shared" ref="B108" ca="1" si="10">INDIRECT(CONCATENATE("'All DATA'!",P$1,$N108))</f>
        <v>584666</v>
      </c>
      <c r="C108" s="16">
        <f ca="1">IF(ISBLANK(INDIRECT(CONCATENATE("'All DATA'!",Q$1,$N108))),"*",INDIRECT(CONCATENATE("'All DATA'!",Q$1,$N108)))</f>
        <v>0.88566805663404402</v>
      </c>
      <c r="D108" s="16">
        <f t="shared" ref="D108:I108" ca="1" si="11">IF(ISBLANK(INDIRECT(CONCATENATE("'All DATA'!",R$1,$N108))),"*",INDIRECT(CONCATENATE("'All DATA'!",R$1,$N108)))</f>
        <v>0.87277317814357946</v>
      </c>
      <c r="E108" s="16">
        <f t="shared" ca="1" si="11"/>
        <v>0.93375067737526185</v>
      </c>
      <c r="F108" s="16">
        <f t="shared" ca="1" si="11"/>
        <v>0.76679311251014037</v>
      </c>
      <c r="G108" s="16">
        <f t="shared" ca="1" si="11"/>
        <v>0.93646612503173643</v>
      </c>
      <c r="H108" s="16">
        <f t="shared" ca="1" si="11"/>
        <v>0.87166642961277241</v>
      </c>
      <c r="I108" s="16">
        <f t="shared" ca="1" si="11"/>
        <v>0.93244146164011343</v>
      </c>
      <c r="K108" s="5"/>
      <c r="L108" s="5"/>
      <c r="N108" s="24">
        <f>8+8*($M$1-1)</f>
        <v>16</v>
      </c>
    </row>
    <row r="109" spans="1:29" s="9" customFormat="1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36"/>
      <c r="L109" s="36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>
      <c r="N110" s="5"/>
      <c r="Q110" s="24"/>
    </row>
    <row r="111" spans="1:29">
      <c r="A111" s="36" t="str">
        <f>CONCATENATE("Figure ", RIGHT(A106,LEN(A106)-6))</f>
        <v>Figure 9b. Persistence Rates from First to Second Year of College for Class of 2014, Student-Weighted Totals</v>
      </c>
      <c r="Q111" s="24"/>
    </row>
    <row r="112" spans="1:29">
      <c r="Q112" s="24"/>
    </row>
    <row r="132" spans="1:29" ht="15" thickBot="1">
      <c r="A132" s="11" t="str">
        <f>CONCATENATE("Table ",N132,"a. Six-Year Completion Rates for Class of 2010, School Percentile Distribution")</f>
        <v>Table 10a. Six-Year Completion Rates for Class of 2010, School Percentile Distribution</v>
      </c>
      <c r="N132" s="24">
        <f>5+5*($M$1-1)</f>
        <v>10</v>
      </c>
    </row>
    <row r="133" spans="1:29" ht="29" thickBot="1">
      <c r="A133" s="12"/>
      <c r="B133" s="21" t="s">
        <v>37</v>
      </c>
      <c r="C133" s="13" t="s">
        <v>38</v>
      </c>
      <c r="D133" s="13" t="s">
        <v>39</v>
      </c>
      <c r="E133" s="13" t="s">
        <v>40</v>
      </c>
    </row>
    <row r="134" spans="1:29" ht="15" thickBot="1">
      <c r="A134" s="14">
        <f ca="1">INDIRECT(CONCATENATE("'ALL DATA'!",O$1,$N134))</f>
        <v>2010</v>
      </c>
      <c r="B134" s="15">
        <f ca="1">INDIRECT(CONCATENATE("'ALL DATA'!",X$1,$N134))</f>
        <v>3409</v>
      </c>
      <c r="C134" s="16">
        <f ca="1">IF(ISBLANK(INDIRECT(CONCATENATE("'ALL DATA'!",Y$1,$N134))),"*",INDIRECT(CONCATENATE("'ALL DATA'!",Y$1,$N134)))</f>
        <v>0.34615384615384615</v>
      </c>
      <c r="D134" s="16">
        <f t="shared" ref="D134:E134" ca="1" si="12">IF(ISBLANK(INDIRECT(CONCATENATE("'ALL DATA'!",Z$1,$N134))),"*",INDIRECT(CONCATENATE("'ALL DATA'!",Z$1,$N134)))</f>
        <v>0.44827586206896552</v>
      </c>
      <c r="E134" s="16">
        <f t="shared" ca="1" si="12"/>
        <v>0.55339805825242716</v>
      </c>
      <c r="N134" s="24">
        <f>9+8*($M$1-1)</f>
        <v>17</v>
      </c>
    </row>
    <row r="137" spans="1:29" ht="15" thickBot="1">
      <c r="A137" s="11" t="str">
        <f>CONCATENATE("Table ",N137,"b. Six-Year Completion Rates for Class of 2010, Student-Weighted Totals")</f>
        <v>Table 10b. Six-Year Completion Rates for Class of 2010, Student-Weighted Totals</v>
      </c>
      <c r="N137" s="24">
        <f>5+5*($M$1-1)</f>
        <v>10</v>
      </c>
    </row>
    <row r="138" spans="1:29" ht="29" thickBot="1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5"/>
    </row>
    <row r="139" spans="1:29" ht="15" thickBot="1">
      <c r="A139" s="14">
        <f ca="1">INDIRECT(CONCATENATE("'All DATA'!",O$1,$N139))</f>
        <v>2010</v>
      </c>
      <c r="B139" s="15">
        <f t="shared" ref="B139" ca="1" si="13">INDIRECT(CONCATENATE("'All DATA'!",P$1,$N139))</f>
        <v>817466</v>
      </c>
      <c r="C139" s="16">
        <f ca="1">IF(ISBLANK(INDIRECT(CONCATENATE("'All DATA'!",Q$1,$N139))),"*",INDIRECT(CONCATENATE("'All DATA'!",Q$1,$N139)))</f>
        <v>0.47284413052041308</v>
      </c>
      <c r="D139" s="16">
        <f t="shared" ref="D139:I139" ca="1" si="14">IF(ISBLANK(INDIRECT(CONCATENATE("'All DATA'!",R$1,$N139))),"*",INDIRECT(CONCATENATE("'All DATA'!",R$1,$N139)))</f>
        <v>0.34252556069610235</v>
      </c>
      <c r="E139" s="16">
        <f t="shared" ca="1" si="14"/>
        <v>0.13031856982431073</v>
      </c>
      <c r="F139" s="16">
        <f t="shared" ca="1" si="14"/>
        <v>8.3642622445459502E-2</v>
      </c>
      <c r="G139" s="16">
        <f t="shared" ca="1" si="14"/>
        <v>0.38920150807495357</v>
      </c>
      <c r="H139" s="16">
        <f t="shared" ca="1" si="14"/>
        <v>0.35287583826116314</v>
      </c>
      <c r="I139" s="16">
        <f t="shared" ca="1" si="14"/>
        <v>0.11996829225924993</v>
      </c>
      <c r="K139" s="5"/>
      <c r="L139" s="5"/>
      <c r="N139" s="24">
        <f>9+8*($M$1-1)</f>
        <v>17</v>
      </c>
    </row>
    <row r="140" spans="1:29" s="9" customFormat="1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36"/>
      <c r="L140" s="36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>
      <c r="N141" s="5"/>
      <c r="Q141" s="24"/>
    </row>
    <row r="142" spans="1:29">
      <c r="A142" s="36" t="str">
        <f>CONCATENATE("Figure ", RIGHT(A137,LEN(A137)-6))</f>
        <v>Figure 10b. Six-Year Completion Rates for Class of 2010, Student-Weighted Totals</v>
      </c>
      <c r="Q142" s="24"/>
    </row>
    <row r="143" spans="1:29">
      <c r="Q143" s="24"/>
    </row>
    <row r="163" spans="1:1">
      <c r="A163" s="28"/>
    </row>
    <row r="164" spans="1:1">
      <c r="A164" s="28" t="s">
        <v>47</v>
      </c>
    </row>
  </sheetData>
  <pageMargins left="0.7" right="0.7" top="0.75" bottom="0.75" header="0.3" footer="0.3"/>
  <pageSetup scale="87" fitToHeight="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164"/>
  <sheetViews>
    <sheetView topLeftCell="A149" workbookViewId="0">
      <selection activeCell="M150" sqref="M150"/>
    </sheetView>
  </sheetViews>
  <sheetFormatPr baseColWidth="10" defaultColWidth="8.83203125" defaultRowHeight="14" x14ac:dyDescent="0"/>
  <cols>
    <col min="1" max="1" width="11.6640625" style="36" customWidth="1"/>
    <col min="2" max="2" width="10.6640625" style="37" customWidth="1"/>
    <col min="3" max="9" width="10.6640625" style="36" customWidth="1"/>
    <col min="10" max="12" width="8.83203125" style="36"/>
    <col min="13" max="16" width="9.1640625" style="24" customWidth="1"/>
    <col min="17" max="17" width="9.1640625" style="5" customWidth="1"/>
    <col min="18" max="23" width="9.1640625" style="24" customWidth="1"/>
    <col min="24" max="27" width="8.83203125" style="24"/>
    <col min="28" max="29" width="8.83203125" style="19"/>
    <col min="30" max="16384" width="8.83203125" style="36"/>
  </cols>
  <sheetData>
    <row r="1" spans="1:30" ht="31" thickBot="1">
      <c r="A1" s="17" t="str">
        <f ca="1">INDIRECT(CONCATENATE("'All DATA'!A",$N1))</f>
        <v>High Minority Schools</v>
      </c>
      <c r="M1" s="27">
        <v>3</v>
      </c>
      <c r="N1" s="24">
        <f>2+8*($M$1-1)</f>
        <v>18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D1" s="5"/>
    </row>
    <row r="2" spans="1:30" ht="15" thickBot="1">
      <c r="A2" s="36" t="str">
        <f>CONCATENATE("Table ",N2,"a. College Enrollment Rates in the First Fall after High School Graduation for Classes 2015 and 2016, School Percentile Distribution")</f>
        <v>Table 11a. College Enrollment Rates in the First Fall after High School Graduation for Classes 2015 and 2016, School Percentile Distribution</v>
      </c>
      <c r="N2" s="24">
        <f>1+5*($M$1-1)</f>
        <v>11</v>
      </c>
    </row>
    <row r="3" spans="1:30" ht="29" thickBot="1">
      <c r="A3" s="12"/>
      <c r="B3" s="21" t="s">
        <v>37</v>
      </c>
      <c r="C3" s="13" t="s">
        <v>38</v>
      </c>
      <c r="D3" s="13" t="s">
        <v>39</v>
      </c>
      <c r="E3" s="13" t="s">
        <v>40</v>
      </c>
    </row>
    <row r="4" spans="1:30" ht="15" thickBot="1">
      <c r="A4" s="14">
        <f ca="1">INDIRECT(CONCATENATE("'ALL DATA'!",O$1,$N4))</f>
        <v>2015</v>
      </c>
      <c r="B4" s="15">
        <f ca="1">INDIRECT(CONCATENATE("'ALL DATA'!",X$1,$N4))</f>
        <v>1683</v>
      </c>
      <c r="C4" s="16">
        <f ca="1">IF(ISBLANK(INDIRECT(CONCATENATE("'ALL DATA'!",Y$1,$N4))),"*",INDIRECT(CONCATENATE("'ALL DATA'!",Y$1,$N4)))</f>
        <v>0.46376811594202899</v>
      </c>
      <c r="D4" s="16">
        <f t="shared" ref="D4:E5" ca="1" si="0">IF(ISBLANK(INDIRECT(CONCATENATE("'ALL DATA'!",Z$1,$N4))),"*",INDIRECT(CONCATENATE("'ALL DATA'!",Z$1,$N4)))</f>
        <v>0.58293838862559244</v>
      </c>
      <c r="E4" s="16">
        <f t="shared" ca="1" si="0"/>
        <v>0.68689655172413788</v>
      </c>
      <c r="N4" s="24">
        <f>2+8*($M$1-1)</f>
        <v>18</v>
      </c>
    </row>
    <row r="5" spans="1:30" ht="15" thickBot="1">
      <c r="A5" s="14">
        <f ca="1">INDIRECT(CONCATENATE("'ALL DATA'!",O$1,$N5))</f>
        <v>2016</v>
      </c>
      <c r="B5" s="15">
        <f ca="1">INDIRECT(CONCATENATE("'ALL DATA'!",X$1,$N5))</f>
        <v>1586</v>
      </c>
      <c r="C5" s="16">
        <f ca="1">IF(ISBLANK(INDIRECT(CONCATENATE("'ALL DATA'!",Y$1,$N5))),"*",INDIRECT(CONCATENATE("'ALL DATA'!",Y$1,$N5)))</f>
        <v>0.4453125</v>
      </c>
      <c r="D5" s="16">
        <f t="shared" ca="1" si="0"/>
        <v>0.56650305963430636</v>
      </c>
      <c r="E5" s="16">
        <f t="shared" ca="1" si="0"/>
        <v>0.67272727272727273</v>
      </c>
      <c r="N5" s="24">
        <f>3+8*($M$1-1)</f>
        <v>19</v>
      </c>
    </row>
    <row r="8" spans="1:30" ht="15" thickBot="1">
      <c r="A8" s="36" t="str">
        <f>CONCATENATE("Table ",N8,"b. College Enrollment Rates in the First Fall after High School Graduation for Classes 2015 and 2016, Student-Weighted Totals")</f>
        <v>Table 11b. College Enrollment Rates in the First Fall after High School Graduation for Classes 2015 and 2016, Student-Weighted Totals</v>
      </c>
      <c r="N8" s="24">
        <f>1+5*($M$1-1)</f>
        <v>11</v>
      </c>
      <c r="Q8" s="24"/>
      <c r="R8" s="5"/>
    </row>
    <row r="9" spans="1:30" ht="29" thickBot="1">
      <c r="A9" s="12"/>
      <c r="B9" s="21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5"/>
    </row>
    <row r="10" spans="1:30" ht="15" thickBot="1">
      <c r="A10" s="14">
        <f ca="1">INDIRECT(CONCATENATE("'All DATA'!",O$1,$N10))</f>
        <v>2015</v>
      </c>
      <c r="B10" s="15">
        <f t="shared" ref="B10:B11" ca="1" si="1">INDIRECT(CONCATENATE("'All DATA'!",P$1,$N10))</f>
        <v>477796</v>
      </c>
      <c r="C10" s="16">
        <f ca="1">IF(ISBLANK(INDIRECT(CONCATENATE("'All DATA'!",Q$1,$N10))),"*",INDIRECT(CONCATENATE("'All DATA'!",Q$1,$N10)))</f>
        <v>0.59216485696824583</v>
      </c>
      <c r="D10" s="16">
        <f t="shared" ref="D10:I11" ca="1" si="2">IF(ISBLANK(INDIRECT(CONCATENATE("'All DATA'!",R$1,$N10))),"*",INDIRECT(CONCATENATE("'All DATA'!",R$1,$N10)))</f>
        <v>0.51621612571055431</v>
      </c>
      <c r="E10" s="16">
        <f t="shared" ca="1" si="2"/>
        <v>7.5948731257691568E-2</v>
      </c>
      <c r="F10" s="16">
        <f t="shared" ca="1" si="2"/>
        <v>0.2471619687063098</v>
      </c>
      <c r="G10" s="16">
        <f t="shared" ca="1" si="2"/>
        <v>0.34500288826193604</v>
      </c>
      <c r="H10" s="16">
        <f t="shared" ca="1" si="2"/>
        <v>0.5238804845582633</v>
      </c>
      <c r="I10" s="16">
        <f t="shared" ca="1" si="2"/>
        <v>6.8284372409982502E-2</v>
      </c>
      <c r="N10" s="24">
        <f>2+8*($M$1-1)</f>
        <v>18</v>
      </c>
    </row>
    <row r="11" spans="1:30" s="9" customFormat="1" ht="15" thickBot="1">
      <c r="A11" s="14">
        <f ca="1">INDIRECT(CONCATENATE("'All DATA'!",O$1,$N11))</f>
        <v>2016</v>
      </c>
      <c r="B11" s="15">
        <f t="shared" ca="1" si="1"/>
        <v>455469</v>
      </c>
      <c r="C11" s="16">
        <f ca="1">IF(ISBLANK(INDIRECT(CONCATENATE("'All DATA'!",Q$1,$N11))),"*",INDIRECT(CONCATENATE("'All DATA'!",Q$1,$N11)))</f>
        <v>0.57263611793557845</v>
      </c>
      <c r="D11" s="16">
        <f t="shared" ca="1" si="2"/>
        <v>0.49926120109162203</v>
      </c>
      <c r="E11" s="16">
        <f t="shared" ca="1" si="2"/>
        <v>7.3374916843956445E-2</v>
      </c>
      <c r="F11" s="16">
        <f t="shared" ca="1" si="2"/>
        <v>0.23631904696038589</v>
      </c>
      <c r="G11" s="16">
        <f t="shared" ca="1" si="2"/>
        <v>0.33631707097519259</v>
      </c>
      <c r="H11" s="16">
        <f t="shared" ca="1" si="2"/>
        <v>0.50658771508049949</v>
      </c>
      <c r="I11" s="16">
        <f t="shared" ca="1" si="2"/>
        <v>6.6048402855079055E-2</v>
      </c>
      <c r="J11" s="36"/>
      <c r="K11" s="36"/>
      <c r="L11" s="36"/>
      <c r="M11" s="24"/>
      <c r="N11" s="24">
        <f>3+8*($M$1-1)</f>
        <v>19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>
      <c r="Q12" s="24"/>
      <c r="S12" s="5"/>
    </row>
    <row r="13" spans="1:30">
      <c r="Q13" s="24"/>
      <c r="R13" s="5"/>
    </row>
    <row r="14" spans="1:30">
      <c r="A14" s="36" t="str">
        <f>CONCATENATE("Figure ", RIGHT(A8,LEN(A8)-6))</f>
        <v>Figure 11b. College Enrollment Rates in the First Fall after High School Graduation for Classes 2015 and 2016, Student-Weighted Totals</v>
      </c>
      <c r="Q14" s="24"/>
      <c r="U14" s="5"/>
    </row>
    <row r="15" spans="1:30">
      <c r="Q15" s="24"/>
      <c r="X15" s="5"/>
    </row>
    <row r="35" spans="1:14" ht="15" thickBot="1">
      <c r="A35" s="11" t="str">
        <f>CONCATENATE("Table ",N35,"a. College Enrollment Rates in the First Year after High School Graduation for Classes 2014 and 2015, School Percentile Distribution")</f>
        <v>Table 12a. College Enrollment Rates in the First Year after High School Graduation for Classes 2014 and 2015, School Percentile Distribution</v>
      </c>
      <c r="N35" s="24">
        <f>2+5*($M$1-1)</f>
        <v>12</v>
      </c>
    </row>
    <row r="36" spans="1:14" ht="29" thickBot="1">
      <c r="A36" s="12"/>
      <c r="B36" s="21" t="s">
        <v>37</v>
      </c>
      <c r="C36" s="13" t="s">
        <v>38</v>
      </c>
      <c r="D36" s="13" t="s">
        <v>39</v>
      </c>
      <c r="E36" s="13" t="s">
        <v>40</v>
      </c>
    </row>
    <row r="37" spans="1:14" ht="15" thickBot="1">
      <c r="A37" s="14">
        <f ca="1">INDIRECT(CONCATENATE("'ALL DATA'!",O$1,$N37))</f>
        <v>2014</v>
      </c>
      <c r="B37" s="15">
        <f ca="1">INDIRECT(CONCATENATE("'ALL DATA'!",X$1,$N37))</f>
        <v>1727</v>
      </c>
      <c r="C37" s="16">
        <f ca="1">IF(ISBLANK(INDIRECT(CONCATENATE("'ALL DATA'!",Y$1,$N37))),"*",INDIRECT(CONCATENATE("'ALL DATA'!",Y$1,$N37)))</f>
        <v>0.53191489361702127</v>
      </c>
      <c r="D37" s="16">
        <f t="shared" ref="D37:E38" ca="1" si="3">IF(ISBLANK(INDIRECT(CONCATENATE("'ALL DATA'!",Z$1,$N37))),"*",INDIRECT(CONCATENATE("'ALL DATA'!",Z$1,$N37)))</f>
        <v>0.64197530864197527</v>
      </c>
      <c r="E37" s="16">
        <f t="shared" ca="1" si="3"/>
        <v>0.74285714285714288</v>
      </c>
      <c r="N37" s="24">
        <f>4+8*($M$1-1)</f>
        <v>20</v>
      </c>
    </row>
    <row r="38" spans="1:14" ht="15" thickBot="1">
      <c r="A38" s="14">
        <f ca="1">INDIRECT(CONCATENATE("'ALL DATA'!",O$1,$N38))</f>
        <v>2015</v>
      </c>
      <c r="B38" s="15">
        <f ca="1">INDIRECT(CONCATENATE("'ALL DATA'!",X$1,$N38))</f>
        <v>1683</v>
      </c>
      <c r="C38" s="16">
        <f ca="1">IF(ISBLANK(INDIRECT(CONCATENATE("'ALL DATA'!",Y$1,$N38))),"*",INDIRECT(CONCATENATE("'ALL DATA'!",Y$1,$N38)))</f>
        <v>0.51991150442477874</v>
      </c>
      <c r="D38" s="16">
        <f t="shared" ca="1" si="3"/>
        <v>0.64206642066420661</v>
      </c>
      <c r="E38" s="16">
        <f t="shared" ca="1" si="3"/>
        <v>0.74177215189873413</v>
      </c>
      <c r="N38" s="24">
        <f>5+8*($M$1-1)</f>
        <v>21</v>
      </c>
    </row>
    <row r="41" spans="1:14" ht="15" thickBot="1">
      <c r="A41" s="11" t="str">
        <f>CONCATENATE("Table ",N41,"b. College Enrollment Rates in the First Year after High School Graduation for Classes 2014 and 2015,  Student-Weighted Totals")</f>
        <v>Table 12b. College Enrollment Rates in the First Year after High School Graduation for Classes 2014 and 2015,  Student-Weighted Totals</v>
      </c>
      <c r="N41" s="24">
        <f>2+5*($M$1-1)</f>
        <v>12</v>
      </c>
    </row>
    <row r="42" spans="1:14" ht="29" thickBot="1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" thickBot="1">
      <c r="A43" s="14">
        <f ca="1">INDIRECT(CONCATENATE("'All DATA'!",O$1,$N43))</f>
        <v>2014</v>
      </c>
      <c r="B43" s="15">
        <f t="shared" ref="B43:B44" ca="1" si="4">INDIRECT(CONCATENATE("'All DATA'!",P$1,$N43))</f>
        <v>490984</v>
      </c>
      <c r="C43" s="16">
        <f ca="1">IF(ISBLANK(INDIRECT(CONCATENATE("'All DATA'!",Q$1,$N43))),"*",INDIRECT(CONCATENATE("'All DATA'!",Q$1,$N43)))</f>
        <v>0.65408445081713462</v>
      </c>
      <c r="D43" s="16">
        <f t="shared" ref="D43:I44" ca="1" si="5">IF(ISBLANK(INDIRECT(CONCATENATE("'All DATA'!",R$1,$N43))),"*",INDIRECT(CONCATENATE("'All DATA'!",R$1,$N43)))</f>
        <v>0.56676388639955677</v>
      </c>
      <c r="E43" s="16">
        <f t="shared" ca="1" si="5"/>
        <v>8.7320564417577767E-2</v>
      </c>
      <c r="F43" s="16">
        <f t="shared" ca="1" si="5"/>
        <v>0.28455917097094813</v>
      </c>
      <c r="G43" s="16">
        <f t="shared" ca="1" si="5"/>
        <v>0.36952527984618644</v>
      </c>
      <c r="H43" s="16">
        <f t="shared" ca="1" si="5"/>
        <v>0.57784978736577974</v>
      </c>
      <c r="I43" s="16">
        <f t="shared" ca="1" si="5"/>
        <v>7.6234663451354837E-2</v>
      </c>
      <c r="N43" s="24">
        <f>4+8*($M$1-1)</f>
        <v>20</v>
      </c>
    </row>
    <row r="44" spans="1:14" ht="15" thickBot="1">
      <c r="A44" s="14">
        <f ca="1">INDIRECT(CONCATENATE("'All DATA'!",O$1,$N44))</f>
        <v>2015</v>
      </c>
      <c r="B44" s="15">
        <f t="shared" ca="1" si="4"/>
        <v>477796</v>
      </c>
      <c r="C44" s="16">
        <f ca="1">IF(ISBLANK(INDIRECT(CONCATENATE("'All DATA'!",Q$1,$N44))),"*",INDIRECT(CONCATENATE("'All DATA'!",Q$1,$N44)))</f>
        <v>0.64767390266975866</v>
      </c>
      <c r="D44" s="16">
        <f t="shared" ca="1" si="5"/>
        <v>0.56547982821120313</v>
      </c>
      <c r="E44" s="16">
        <f t="shared" ca="1" si="5"/>
        <v>8.2194074458555533E-2</v>
      </c>
      <c r="F44" s="16">
        <f t="shared" ca="1" si="5"/>
        <v>0.28249503972406631</v>
      </c>
      <c r="G44" s="16">
        <f t="shared" ca="1" si="5"/>
        <v>0.3651788629456923</v>
      </c>
      <c r="H44" s="16">
        <f t="shared" ca="1" si="5"/>
        <v>0.57335138845867273</v>
      </c>
      <c r="I44" s="16">
        <f t="shared" ca="1" si="5"/>
        <v>7.4322514211085905E-2</v>
      </c>
      <c r="N44" s="24">
        <f>5+8*($M$1-1)</f>
        <v>21</v>
      </c>
    </row>
    <row r="47" spans="1:14">
      <c r="A47" s="36" t="str">
        <f>CONCATENATE("Figure ", RIGHT(A41,LEN(A41)-6))</f>
        <v>Figure 12b. College Enrollment Rates in the First Year after High School Graduation for Classes 2014 and 2015,  Student-Weighted Totals</v>
      </c>
    </row>
    <row r="68" spans="1:29" ht="15" thickBot="1">
      <c r="A68" s="11" t="str">
        <f>CONCATENATE("Table ",N68,"a. College Enrollment Rates in the First Two Years after High School Graduation for Classes 2013 and 2014,  School Percentile Distribution")</f>
        <v>Table 13a. College Enrollment Rates in the First Two Years after High School Graduation for Classes 2013 and 2014,  School Percentile Distribution</v>
      </c>
      <c r="N68" s="24">
        <f>3+5*($M$1-1)</f>
        <v>13</v>
      </c>
    </row>
    <row r="69" spans="1:29" ht="29" thickBot="1">
      <c r="A69" s="12"/>
      <c r="B69" s="21" t="s">
        <v>37</v>
      </c>
      <c r="C69" s="13" t="s">
        <v>38</v>
      </c>
      <c r="D69" s="13" t="s">
        <v>39</v>
      </c>
      <c r="E69" s="13" t="s">
        <v>40</v>
      </c>
    </row>
    <row r="70" spans="1:29" ht="15" thickBot="1">
      <c r="A70" s="14">
        <f ca="1">INDIRECT(CONCATENATE("'ALL DATA'!",O$1,$N70))</f>
        <v>2013</v>
      </c>
      <c r="B70" s="15">
        <f ca="1">INDIRECT(CONCATENATE("'ALL DATA'!",X$1,$N70))</f>
        <v>1703</v>
      </c>
      <c r="C70" s="16">
        <f ca="1">IF(ISBLANK(INDIRECT(CONCATENATE("'ALL DATA'!",Y$1,$N70))),"*",INDIRECT(CONCATENATE("'ALL DATA'!",Y$1,$N70)))</f>
        <v>0.58974358974358976</v>
      </c>
      <c r="D70" s="16">
        <f t="shared" ref="D70:E71" ca="1" si="6">IF(ISBLANK(INDIRECT(CONCATENATE("'ALL DATA'!",Z$1,$N70))),"*",INDIRECT(CONCATENATE("'ALL DATA'!",Z$1,$N70)))</f>
        <v>0.68641975308641978</v>
      </c>
      <c r="E70" s="16">
        <f t="shared" ca="1" si="6"/>
        <v>0.78260869565217395</v>
      </c>
      <c r="N70" s="24">
        <f>6+8*($M$1-1)</f>
        <v>22</v>
      </c>
    </row>
    <row r="71" spans="1:29" ht="15" thickBot="1">
      <c r="A71" s="14">
        <f ca="1">INDIRECT(CONCATENATE("'ALL DATA'!",O$1,$N71))</f>
        <v>2014</v>
      </c>
      <c r="B71" s="15">
        <f ca="1">INDIRECT(CONCATENATE("'ALL DATA'!",X$1,$N71))</f>
        <v>1727</v>
      </c>
      <c r="C71" s="16">
        <f ca="1">IF(ISBLANK(INDIRECT(CONCATENATE("'ALL DATA'!",Y$1,$N71))),"*",INDIRECT(CONCATENATE("'ALL DATA'!",Y$1,$N71)))</f>
        <v>0.5859375</v>
      </c>
      <c r="D71" s="16">
        <f t="shared" ca="1" si="6"/>
        <v>0.6945244956772334</v>
      </c>
      <c r="E71" s="16">
        <f t="shared" ca="1" si="6"/>
        <v>0.78776041666666663</v>
      </c>
      <c r="N71" s="24">
        <f>7+8*($M$1-1)</f>
        <v>23</v>
      </c>
    </row>
    <row r="74" spans="1:29" ht="15" thickBot="1">
      <c r="A74" s="11" t="str">
        <f>CONCATENATE("Table ",N74,"b. College Enrollment Rates in the First Two Years after High School Graduation for Class 2013 and 2014,  Student-Weighted Totals")</f>
        <v>Table 13b. College Enrollment Rates in the First Two Years after High School Graduation for Class 2013 and 2014,  Student-Weighted Totals</v>
      </c>
      <c r="N74" s="24">
        <f>3+5*($M$1-1)</f>
        <v>13</v>
      </c>
    </row>
    <row r="75" spans="1:29" ht="29" thickBot="1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5"/>
    </row>
    <row r="76" spans="1:29" ht="15" thickBot="1">
      <c r="A76" s="14">
        <f ca="1">INDIRECT(CONCATENATE("'All DATA'!",O$1,$N76))</f>
        <v>2013</v>
      </c>
      <c r="B76" s="15">
        <f t="shared" ref="B76:B77" ca="1" si="7">INDIRECT(CONCATENATE("'All DATA'!",P$1,$N76))</f>
        <v>477027</v>
      </c>
      <c r="C76" s="16">
        <f ca="1">IF(ISBLANK(INDIRECT(CONCATENATE("'All DATA'!",Q$1,$N76))),"*",INDIRECT(CONCATENATE("'All DATA'!",Q$1,$N76)))</f>
        <v>0.69874451550960426</v>
      </c>
      <c r="D76" s="16">
        <f t="shared" ref="D76:I77" ca="1" si="8">IF(ISBLANK(INDIRECT(CONCATENATE("'All DATA'!",R$1,$N76))),"*",INDIRECT(CONCATENATE("'All DATA'!",R$1,$N76)))</f>
        <v>0.6032677395619116</v>
      </c>
      <c r="E76" s="16">
        <f t="shared" ca="1" si="8"/>
        <v>9.5476775947692688E-2</v>
      </c>
      <c r="F76" s="16">
        <f t="shared" ca="1" si="8"/>
        <v>0.32434642064285668</v>
      </c>
      <c r="G76" s="16">
        <f t="shared" ca="1" si="8"/>
        <v>0.37439809486674758</v>
      </c>
      <c r="H76" s="16">
        <f t="shared" ca="1" si="8"/>
        <v>0.61547459577759744</v>
      </c>
      <c r="I76" s="16">
        <f t="shared" ca="1" si="8"/>
        <v>8.3269919732006786E-2</v>
      </c>
      <c r="K76" s="5"/>
      <c r="L76" s="5"/>
      <c r="N76" s="24">
        <f>6+8*($M$1-1)</f>
        <v>22</v>
      </c>
    </row>
    <row r="77" spans="1:29" ht="15" thickBot="1">
      <c r="A77" s="14">
        <f ca="1">INDIRECT(CONCATENATE("'All DATA'!",O$1,$N77))</f>
        <v>2014</v>
      </c>
      <c r="B77" s="15">
        <f t="shared" ca="1" si="7"/>
        <v>490984</v>
      </c>
      <c r="C77" s="16">
        <f ca="1">IF(ISBLANK(INDIRECT(CONCATENATE("'All DATA'!",Q$1,$N77))),"*",INDIRECT(CONCATENATE("'All DATA'!",Q$1,$N77)))</f>
        <v>0.7019271503755723</v>
      </c>
      <c r="D77" s="16">
        <f t="shared" ca="1" si="8"/>
        <v>0.60968789206980267</v>
      </c>
      <c r="E77" s="16">
        <f t="shared" ca="1" si="8"/>
        <v>9.2239258305769636E-2</v>
      </c>
      <c r="F77" s="16">
        <f t="shared" ca="1" si="8"/>
        <v>0.31896151402082351</v>
      </c>
      <c r="G77" s="16">
        <f t="shared" ca="1" si="8"/>
        <v>0.38296563635474884</v>
      </c>
      <c r="H77" s="16">
        <f t="shared" ca="1" si="8"/>
        <v>0.61903442882049109</v>
      </c>
      <c r="I77" s="16">
        <f t="shared" ca="1" si="8"/>
        <v>8.289272155508122E-2</v>
      </c>
      <c r="K77" s="5"/>
      <c r="L77" s="5"/>
      <c r="N77" s="24">
        <f>7+8*($M$1-1)</f>
        <v>23</v>
      </c>
    </row>
    <row r="78" spans="1:29" s="9" customFormat="1">
      <c r="A78" s="6"/>
      <c r="B78" s="7"/>
      <c r="C78" s="8"/>
      <c r="D78" s="8"/>
      <c r="E78" s="8"/>
      <c r="F78" s="8"/>
      <c r="G78" s="8"/>
      <c r="H78" s="8"/>
      <c r="I78" s="8"/>
      <c r="J78" s="5"/>
      <c r="K78" s="36"/>
      <c r="L78" s="36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>
      <c r="N79" s="5"/>
      <c r="Q79" s="24"/>
    </row>
    <row r="80" spans="1:29">
      <c r="A80" s="36" t="str">
        <f>CONCATENATE("Figure ", RIGHT(A74,LEN(A74)-6))</f>
        <v>Figure 13b. College Enrollment Rates in the First Two Years after High School Graduation for Class 2013 and 2014,  Student-Weighted Totals</v>
      </c>
      <c r="Q80" s="24"/>
    </row>
    <row r="81" spans="17:17">
      <c r="Q81" s="24"/>
    </row>
    <row r="101" spans="1:29" ht="15" thickBot="1">
      <c r="A101" s="11" t="str">
        <f>CONCATENATE("Table ",N101,"a. Persistence Rates from First to Second Year of College for Class of 2014, School Percentile Distribution")</f>
        <v>Table 14a. Persistence Rates from First to Second Year of College for Class of 2014, School Percentile Distribution</v>
      </c>
      <c r="N101" s="24">
        <f>4+5*($M$1-1)</f>
        <v>14</v>
      </c>
    </row>
    <row r="102" spans="1:29" ht="29" thickBot="1">
      <c r="A102" s="12"/>
      <c r="B102" s="21" t="s">
        <v>37</v>
      </c>
      <c r="C102" s="13" t="s">
        <v>38</v>
      </c>
      <c r="D102" s="13" t="s">
        <v>39</v>
      </c>
      <c r="E102" s="13" t="s">
        <v>40</v>
      </c>
    </row>
    <row r="103" spans="1:29" ht="15" thickBot="1">
      <c r="A103" s="14">
        <f ca="1">INDIRECT(CONCATENATE("'ALL DATA'!",O$1,$N103))</f>
        <v>2014</v>
      </c>
      <c r="B103" s="15">
        <f ca="1">INDIRECT(CONCATENATE("'ALL DATA'!",X$1,$N103))</f>
        <v>1727</v>
      </c>
      <c r="C103" s="16">
        <f ca="1">IF(ISBLANK(INDIRECT(CONCATENATE("'ALL DATA'!",Y$1,$N103))),"*",INDIRECT(CONCATENATE("'ALL DATA'!",Y$1,$N103)))</f>
        <v>0.72242497972424979</v>
      </c>
      <c r="D103" s="16">
        <f t="shared" ref="D103:E103" ca="1" si="9">IF(ISBLANK(INDIRECT(CONCATENATE("'ALL DATA'!",Z$1,$N103))),"*",INDIRECT(CONCATENATE("'ALL DATA'!",Z$1,$N103)))</f>
        <v>0.80487804878048785</v>
      </c>
      <c r="E103" s="16">
        <f t="shared" ca="1" si="9"/>
        <v>0.86427287298561772</v>
      </c>
      <c r="N103" s="24">
        <f>8+8*($M$1-1)</f>
        <v>24</v>
      </c>
    </row>
    <row r="106" spans="1:29" ht="15" thickBot="1">
      <c r="A106" s="11" t="str">
        <f>CONCATENATE("Table ",N106,"b. Persistence Rates from First to Second Year of College for Class of 2014, Student-Weighted Totals")</f>
        <v>Table 14b. Persistence Rates from First to Second Year of College for Class of 2014, Student-Weighted Totals</v>
      </c>
      <c r="N106" s="24">
        <f>4+5*($M$1-1)</f>
        <v>14</v>
      </c>
    </row>
    <row r="107" spans="1:29" ht="43" thickBot="1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5"/>
    </row>
    <row r="108" spans="1:29" ht="15" thickBot="1">
      <c r="A108" s="14">
        <f ca="1">INDIRECT(CONCATENATE("'All DATA'!",O$1,$N108))</f>
        <v>2014</v>
      </c>
      <c r="B108" s="15">
        <f t="shared" ref="B108" ca="1" si="10">INDIRECT(CONCATENATE("'All DATA'!",P$1,$N108))</f>
        <v>321145</v>
      </c>
      <c r="C108" s="16">
        <f ca="1">IF(ISBLANK(INDIRECT(CONCATENATE("'All DATA'!",Q$1,$N108))),"*",INDIRECT(CONCATENATE("'All DATA'!",Q$1,$N108)))</f>
        <v>0.82164442852916908</v>
      </c>
      <c r="D108" s="16">
        <f t="shared" ref="D108:I108" ca="1" si="11">IF(ISBLANK(INDIRECT(CONCATENATE("'All DATA'!",R$1,$N108))),"*",INDIRECT(CONCATENATE("'All DATA'!",R$1,$N108)))</f>
        <v>0.81737652368905245</v>
      </c>
      <c r="E108" s="16">
        <f t="shared" ca="1" si="11"/>
        <v>0.84934574207543212</v>
      </c>
      <c r="F108" s="16">
        <f t="shared" ca="1" si="11"/>
        <v>0.73667635312137658</v>
      </c>
      <c r="G108" s="16">
        <f t="shared" ca="1" si="11"/>
        <v>0.88707552733546091</v>
      </c>
      <c r="H108" s="16">
        <f t="shared" ca="1" si="11"/>
        <v>0.81612886170981447</v>
      </c>
      <c r="I108" s="16">
        <f t="shared" ca="1" si="11"/>
        <v>0.86345177664974615</v>
      </c>
      <c r="K108" s="5"/>
      <c r="L108" s="5"/>
      <c r="N108" s="24">
        <f>8+8*($M$1-1)</f>
        <v>24</v>
      </c>
    </row>
    <row r="109" spans="1:29" s="9" customFormat="1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36"/>
      <c r="L109" s="36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>
      <c r="N110" s="5"/>
      <c r="Q110" s="24"/>
    </row>
    <row r="111" spans="1:29">
      <c r="A111" s="36" t="str">
        <f>CONCATENATE("Figure ", RIGHT(A106,LEN(A106)-6))</f>
        <v>Figure 14b. Persistence Rates from First to Second Year of College for Class of 2014, Student-Weighted Totals</v>
      </c>
      <c r="Q111" s="24"/>
    </row>
    <row r="112" spans="1:29">
      <c r="Q112" s="24"/>
    </row>
    <row r="132" spans="1:29" ht="15" thickBot="1">
      <c r="A132" s="11" t="str">
        <f>CONCATENATE("Table ",N132,"a. Six-Year Completion Rates for Class of 2010, School Percentile Distribution")</f>
        <v>Table 15a. Six-Year Completion Rates for Class of 2010, School Percentile Distribution</v>
      </c>
      <c r="N132" s="24">
        <f>5+5*($M$1-1)</f>
        <v>15</v>
      </c>
    </row>
    <row r="133" spans="1:29" ht="29" thickBot="1">
      <c r="A133" s="12"/>
      <c r="B133" s="21" t="s">
        <v>37</v>
      </c>
      <c r="C133" s="13" t="s">
        <v>38</v>
      </c>
      <c r="D133" s="13" t="s">
        <v>39</v>
      </c>
      <c r="E133" s="13" t="s">
        <v>40</v>
      </c>
    </row>
    <row r="134" spans="1:29" ht="15" thickBot="1">
      <c r="A134" s="14">
        <f ca="1">INDIRECT(CONCATENATE("'ALL DATA'!",O$1,$N134))</f>
        <v>2010</v>
      </c>
      <c r="B134" s="15">
        <f ca="1">INDIRECT(CONCATENATE("'ALL DATA'!",X$1,$N134))</f>
        <v>1416</v>
      </c>
      <c r="C134" s="16">
        <f ca="1">IF(ISBLANK(INDIRECT(CONCATENATE("'ALL DATA'!",Y$1,$N134))),"*",INDIRECT(CONCATENATE("'ALL DATA'!",Y$1,$N134)))</f>
        <v>0.16945650651351729</v>
      </c>
      <c r="D134" s="16">
        <f t="shared" ref="D134:E134" ca="1" si="12">IF(ISBLANK(INDIRECT(CONCATENATE("'ALL DATA'!",Z$1,$N134))),"*",INDIRECT(CONCATENATE("'ALL DATA'!",Z$1,$N134)))</f>
        <v>0.25</v>
      </c>
      <c r="E134" s="16">
        <f t="shared" ca="1" si="12"/>
        <v>0.34759725400457664</v>
      </c>
      <c r="N134" s="24">
        <f>9+8*($M$1-1)</f>
        <v>25</v>
      </c>
    </row>
    <row r="137" spans="1:29" ht="15" thickBot="1">
      <c r="A137" s="11" t="str">
        <f>CONCATENATE("Table ",N137,"b. Six-Year Completion Rates for Class of 2010, Student-Weighted Totals")</f>
        <v>Table 15b. Six-Year Completion Rates for Class of 2010, Student-Weighted Totals</v>
      </c>
      <c r="N137" s="24">
        <f>5+5*($M$1-1)</f>
        <v>15</v>
      </c>
    </row>
    <row r="138" spans="1:29" ht="29" thickBot="1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5"/>
    </row>
    <row r="139" spans="1:29" ht="15" thickBot="1">
      <c r="A139" s="14">
        <f ca="1">INDIRECT(CONCATENATE("'All DATA'!",O$1,$N139))</f>
        <v>2010</v>
      </c>
      <c r="B139" s="15">
        <f t="shared" ref="B139" ca="1" si="13">INDIRECT(CONCATENATE("'All DATA'!",P$1,$N139))</f>
        <v>408681</v>
      </c>
      <c r="C139" s="16">
        <f ca="1">IF(ISBLANK(INDIRECT(CONCATENATE("'All DATA'!",Q$1,$N139))),"*",INDIRECT(CONCATENATE("'All DATA'!",Q$1,$N139)))</f>
        <v>0.29103873192049545</v>
      </c>
      <c r="D139" s="16">
        <f t="shared" ref="D139:I139" ca="1" si="14">IF(ISBLANK(INDIRECT(CONCATENATE("'All DATA'!",R$1,$N139))),"*",INDIRECT(CONCATENATE("'All DATA'!",R$1,$N139)))</f>
        <v>0.22770326978743813</v>
      </c>
      <c r="E139" s="16">
        <f t="shared" ca="1" si="14"/>
        <v>6.3335462133057324E-2</v>
      </c>
      <c r="F139" s="16">
        <f t="shared" ca="1" si="14"/>
        <v>7.2440363021525345E-2</v>
      </c>
      <c r="G139" s="16">
        <f t="shared" ca="1" si="14"/>
        <v>0.21859836889897011</v>
      </c>
      <c r="H139" s="16">
        <f t="shared" ca="1" si="14"/>
        <v>0.24235773133568725</v>
      </c>
      <c r="I139" s="16">
        <f t="shared" ca="1" si="14"/>
        <v>4.8681000584808197E-2</v>
      </c>
      <c r="K139" s="5"/>
      <c r="L139" s="5"/>
      <c r="N139" s="24">
        <f>9+8*($M$1-1)</f>
        <v>25</v>
      </c>
    </row>
    <row r="140" spans="1:29" s="9" customFormat="1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36"/>
      <c r="L140" s="36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>
      <c r="N141" s="5"/>
      <c r="Q141" s="24"/>
    </row>
    <row r="142" spans="1:29">
      <c r="A142" s="36" t="str">
        <f>CONCATENATE("Figure ", RIGHT(A137,LEN(A137)-6))</f>
        <v>Figure 15b. Six-Year Completion Rates for Class of 2010, Student-Weighted Totals</v>
      </c>
      <c r="Q142" s="24"/>
    </row>
    <row r="143" spans="1:29">
      <c r="Q143" s="24"/>
    </row>
    <row r="163" spans="1:1">
      <c r="A163" s="28"/>
    </row>
    <row r="164" spans="1:1">
      <c r="A164" s="28" t="s">
        <v>47</v>
      </c>
    </row>
  </sheetData>
  <pageMargins left="0.7" right="0.7" top="0.75" bottom="0.75" header="0.3" footer="0.3"/>
  <pageSetup scale="87" fitToHeight="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164"/>
  <sheetViews>
    <sheetView topLeftCell="A146" workbookViewId="0">
      <selection activeCell="J157" sqref="J157"/>
    </sheetView>
  </sheetViews>
  <sheetFormatPr baseColWidth="10" defaultColWidth="8.83203125" defaultRowHeight="14" x14ac:dyDescent="0"/>
  <cols>
    <col min="1" max="1" width="11.6640625" style="36" customWidth="1"/>
    <col min="2" max="2" width="10.6640625" style="37" customWidth="1"/>
    <col min="3" max="9" width="10.6640625" style="36" customWidth="1"/>
    <col min="10" max="12" width="8.83203125" style="36"/>
    <col min="13" max="16" width="9.1640625" style="24" customWidth="1"/>
    <col min="17" max="17" width="9.1640625" style="5" customWidth="1"/>
    <col min="18" max="23" width="9.1640625" style="24" customWidth="1"/>
    <col min="24" max="27" width="8.83203125" style="24"/>
    <col min="28" max="29" width="8.83203125" style="19"/>
    <col min="30" max="16384" width="8.83203125" style="36"/>
  </cols>
  <sheetData>
    <row r="1" spans="1:30" ht="31" thickBot="1">
      <c r="A1" s="17" t="str">
        <f ca="1">INDIRECT(CONCATENATE("'All DATA'!A",$N1))</f>
        <v>Low Minority Schools</v>
      </c>
      <c r="M1" s="27">
        <v>4</v>
      </c>
      <c r="N1" s="24">
        <f>2+8*($M$1-1)</f>
        <v>26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D1" s="5"/>
    </row>
    <row r="2" spans="1:30" ht="15" thickBot="1">
      <c r="A2" s="36" t="str">
        <f>CONCATENATE("Table ",N2,"a. College Enrollment Rates in the First Fall after High School Graduation for Classes 2015 and 2016, School Percentile Distribution")</f>
        <v>Table 16a. College Enrollment Rates in the First Fall after High School Graduation for Classes 2015 and 2016, School Percentile Distribution</v>
      </c>
      <c r="N2" s="24">
        <f>1+5*($M$1-1)</f>
        <v>16</v>
      </c>
    </row>
    <row r="3" spans="1:30" ht="29" thickBot="1">
      <c r="A3" s="12"/>
      <c r="B3" s="21" t="s">
        <v>37</v>
      </c>
      <c r="C3" s="13" t="s">
        <v>38</v>
      </c>
      <c r="D3" s="13" t="s">
        <v>39</v>
      </c>
      <c r="E3" s="13" t="s">
        <v>40</v>
      </c>
    </row>
    <row r="4" spans="1:30" ht="15" thickBot="1">
      <c r="A4" s="14">
        <f ca="1">INDIRECT(CONCATENATE("'ALL DATA'!",O$1,$N4))</f>
        <v>2015</v>
      </c>
      <c r="B4" s="15">
        <f ca="1">INDIRECT(CONCATENATE("'ALL DATA'!",X$1,$N4))</f>
        <v>3639</v>
      </c>
      <c r="C4" s="16">
        <f ca="1">IF(ISBLANK(INDIRECT(CONCATENATE("'ALL DATA'!",Y$1,$N4))),"*",INDIRECT(CONCATENATE("'ALL DATA'!",Y$1,$N4)))</f>
        <v>0.53846153846153844</v>
      </c>
      <c r="D4" s="16">
        <f t="shared" ref="D4:E5" ca="1" si="0">IF(ISBLANK(INDIRECT(CONCATENATE("'ALL DATA'!",Z$1,$N4))),"*",INDIRECT(CONCATENATE("'ALL DATA'!",Z$1,$N4)))</f>
        <v>0.65853658536585369</v>
      </c>
      <c r="E4" s="16">
        <f t="shared" ca="1" si="0"/>
        <v>0.76481481481481484</v>
      </c>
      <c r="N4" s="24">
        <f>2+8*($M$1-1)</f>
        <v>26</v>
      </c>
    </row>
    <row r="5" spans="1:30" ht="15" thickBot="1">
      <c r="A5" s="14">
        <f ca="1">INDIRECT(CONCATENATE("'ALL DATA'!",O$1,$N5))</f>
        <v>2016</v>
      </c>
      <c r="B5" s="15">
        <f ca="1">INDIRECT(CONCATENATE("'ALL DATA'!",X$1,$N5))</f>
        <v>3499</v>
      </c>
      <c r="C5" s="16">
        <f ca="1">IF(ISBLANK(INDIRECT(CONCATENATE("'ALL DATA'!",Y$1,$N5))),"*",INDIRECT(CONCATENATE("'ALL DATA'!",Y$1,$N5)))</f>
        <v>0.53801169590643272</v>
      </c>
      <c r="D5" s="16">
        <f t="shared" ca="1" si="0"/>
        <v>0.65217391304347827</v>
      </c>
      <c r="E5" s="16">
        <f t="shared" ca="1" si="0"/>
        <v>0.75757575757575757</v>
      </c>
      <c r="N5" s="24">
        <f>3+8*($M$1-1)</f>
        <v>27</v>
      </c>
    </row>
    <row r="8" spans="1:30" ht="15" thickBot="1">
      <c r="A8" s="36" t="str">
        <f>CONCATENATE("Table ",N8,"b. College Enrollment Rates in the First Fall after High School Graduation for Classes 2015 and 2016, Student-Weighted Totals")</f>
        <v>Table 16b. College Enrollment Rates in the First Fall after High School Graduation for Classes 2015 and 2016, Student-Weighted Totals</v>
      </c>
      <c r="N8" s="24">
        <f>1+5*($M$1-1)</f>
        <v>16</v>
      </c>
      <c r="Q8" s="24"/>
      <c r="R8" s="5"/>
    </row>
    <row r="9" spans="1:30" ht="29" thickBot="1">
      <c r="A9" s="12"/>
      <c r="B9" s="21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5"/>
    </row>
    <row r="10" spans="1:30" ht="15" thickBot="1">
      <c r="A10" s="14">
        <f ca="1">INDIRECT(CONCATENATE("'All DATA'!",O$1,$N10))</f>
        <v>2015</v>
      </c>
      <c r="B10" s="15">
        <f t="shared" ref="B10:B11" ca="1" si="1">INDIRECT(CONCATENATE("'All DATA'!",P$1,$N10))</f>
        <v>683346</v>
      </c>
      <c r="C10" s="16">
        <f ca="1">IF(ISBLANK(INDIRECT(CONCATENATE("'All DATA'!",Q$1,$N10))),"*",INDIRECT(CONCATENATE("'All DATA'!",Q$1,$N10)))</f>
        <v>0.69332812367380503</v>
      </c>
      <c r="D10" s="16">
        <f t="shared" ref="D10:I11" ca="1" si="2">IF(ISBLANK(INDIRECT(CONCATENATE("'All DATA'!",R$1,$N10))),"*",INDIRECT(CONCATENATE("'All DATA'!",R$1,$N10)))</f>
        <v>0.5456196421724866</v>
      </c>
      <c r="E10" s="16">
        <f t="shared" ca="1" si="2"/>
        <v>0.14770848150131852</v>
      </c>
      <c r="F10" s="16">
        <f t="shared" ca="1" si="2"/>
        <v>0.19933532939389417</v>
      </c>
      <c r="G10" s="16">
        <f t="shared" ca="1" si="2"/>
        <v>0.49399279427991089</v>
      </c>
      <c r="H10" s="16">
        <f t="shared" ca="1" si="2"/>
        <v>0.53115844681903457</v>
      </c>
      <c r="I10" s="16">
        <f t="shared" ca="1" si="2"/>
        <v>0.16216967685477049</v>
      </c>
      <c r="N10" s="24">
        <f>2+8*($M$1-1)</f>
        <v>26</v>
      </c>
    </row>
    <row r="11" spans="1:30" s="9" customFormat="1" ht="15" thickBot="1">
      <c r="A11" s="14">
        <f ca="1">INDIRECT(CONCATENATE("'All DATA'!",O$1,$N11))</f>
        <v>2016</v>
      </c>
      <c r="B11" s="15">
        <f t="shared" ca="1" si="1"/>
        <v>651095</v>
      </c>
      <c r="C11" s="16">
        <f ca="1">IF(ISBLANK(INDIRECT(CONCATENATE("'All DATA'!",Q$1,$N11))),"*",INDIRECT(CONCATENATE("'All DATA'!",Q$1,$N11)))</f>
        <v>0.68966587057188278</v>
      </c>
      <c r="D11" s="16">
        <f t="shared" ca="1" si="2"/>
        <v>0.54309893333538117</v>
      </c>
      <c r="E11" s="16">
        <f t="shared" ca="1" si="2"/>
        <v>0.14656693723650158</v>
      </c>
      <c r="F11" s="16">
        <f t="shared" ca="1" si="2"/>
        <v>0.19480567351922531</v>
      </c>
      <c r="G11" s="16">
        <f t="shared" ca="1" si="2"/>
        <v>0.49486019705265744</v>
      </c>
      <c r="H11" s="16">
        <f t="shared" ca="1" si="2"/>
        <v>0.5286862900191216</v>
      </c>
      <c r="I11" s="16">
        <f t="shared" ca="1" si="2"/>
        <v>0.16097958055276113</v>
      </c>
      <c r="J11" s="36"/>
      <c r="K11" s="36"/>
      <c r="L11" s="36"/>
      <c r="M11" s="24"/>
      <c r="N11" s="24">
        <f>3+8*($M$1-1)</f>
        <v>27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>
      <c r="Q12" s="24"/>
      <c r="S12" s="5"/>
    </row>
    <row r="13" spans="1:30">
      <c r="Q13" s="24"/>
      <c r="R13" s="5"/>
    </row>
    <row r="14" spans="1:30">
      <c r="A14" s="36" t="str">
        <f>CONCATENATE("Figure ", RIGHT(A8,LEN(A8)-6))</f>
        <v>Figure 16b. College Enrollment Rates in the First Fall after High School Graduation for Classes 2015 and 2016, Student-Weighted Totals</v>
      </c>
      <c r="Q14" s="24"/>
      <c r="U14" s="5"/>
    </row>
    <row r="15" spans="1:30">
      <c r="Q15" s="24"/>
      <c r="X15" s="5"/>
    </row>
    <row r="35" spans="1:14" ht="15" thickBot="1">
      <c r="A35" s="11" t="str">
        <f>CONCATENATE("Table ",N35,"a. College Enrollment Rates in the First Year after High School Graduation for Classes 2014 and 2015, School Percentile Distribution")</f>
        <v>Table 17a. College Enrollment Rates in the First Year after High School Graduation for Classes 2014 and 2015, School Percentile Distribution</v>
      </c>
      <c r="N35" s="24">
        <f>2+5*($M$1-1)</f>
        <v>17</v>
      </c>
    </row>
    <row r="36" spans="1:14" ht="29" thickBot="1">
      <c r="A36" s="12"/>
      <c r="B36" s="21" t="s">
        <v>37</v>
      </c>
      <c r="C36" s="13" t="s">
        <v>38</v>
      </c>
      <c r="D36" s="13" t="s">
        <v>39</v>
      </c>
      <c r="E36" s="13" t="s">
        <v>40</v>
      </c>
    </row>
    <row r="37" spans="1:14" ht="15" thickBot="1">
      <c r="A37" s="14">
        <f ca="1">INDIRECT(CONCATENATE("'ALL DATA'!",O$1,$N37))</f>
        <v>2014</v>
      </c>
      <c r="B37" s="15">
        <f ca="1">INDIRECT(CONCATENATE("'ALL DATA'!",X$1,$N37))</f>
        <v>3786</v>
      </c>
      <c r="C37" s="16">
        <f ca="1">IF(ISBLANK(INDIRECT(CONCATENATE("'ALL DATA'!",Y$1,$N37))),"*",INDIRECT(CONCATENATE("'ALL DATA'!",Y$1,$N37)))</f>
        <v>0.58373205741626799</v>
      </c>
      <c r="D37" s="16">
        <f t="shared" ref="D37:E38" ca="1" si="3">IF(ISBLANK(INDIRECT(CONCATENATE("'ALL DATA'!",Z$1,$N37))),"*",INDIRECT(CONCATENATE("'ALL DATA'!",Z$1,$N37)))</f>
        <v>0.69518002322880368</v>
      </c>
      <c r="E37" s="16">
        <f t="shared" ca="1" si="3"/>
        <v>0.79611650485436891</v>
      </c>
      <c r="N37" s="24">
        <f>4+8*($M$1-1)</f>
        <v>28</v>
      </c>
    </row>
    <row r="38" spans="1:14" ht="15" thickBot="1">
      <c r="A38" s="14">
        <f ca="1">INDIRECT(CONCATENATE("'ALL DATA'!",O$1,$N38))</f>
        <v>2015</v>
      </c>
      <c r="B38" s="15">
        <f ca="1">INDIRECT(CONCATENATE("'ALL DATA'!",X$1,$N38))</f>
        <v>3639</v>
      </c>
      <c r="C38" s="16">
        <f ca="1">IF(ISBLANK(INDIRECT(CONCATENATE("'ALL DATA'!",Y$1,$N38))),"*",INDIRECT(CONCATENATE("'ALL DATA'!",Y$1,$N38)))</f>
        <v>0.56989247311827962</v>
      </c>
      <c r="D38" s="16">
        <f t="shared" ca="1" si="3"/>
        <v>0.68799999999999994</v>
      </c>
      <c r="E38" s="16">
        <f t="shared" ca="1" si="3"/>
        <v>0.79629629629629628</v>
      </c>
      <c r="N38" s="24">
        <f>5+8*($M$1-1)</f>
        <v>29</v>
      </c>
    </row>
    <row r="41" spans="1:14" ht="15" thickBot="1">
      <c r="A41" s="11" t="str">
        <f>CONCATENATE("Table ",N41,"b. College Enrollment Rates in the First Year after High School Graduation for Classes 2014 and 2015,  Student-Weighted Totals")</f>
        <v>Table 17b. College Enrollment Rates in the First Year after High School Graduation for Classes 2014 and 2015,  Student-Weighted Totals</v>
      </c>
      <c r="N41" s="24">
        <f>2+5*($M$1-1)</f>
        <v>17</v>
      </c>
    </row>
    <row r="42" spans="1:14" ht="29" thickBot="1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" thickBot="1">
      <c r="A43" s="14">
        <f ca="1">INDIRECT(CONCATENATE("'All DATA'!",O$1,$N43))</f>
        <v>2014</v>
      </c>
      <c r="B43" s="15">
        <f t="shared" ref="B43:B44" ca="1" si="4">INDIRECT(CONCATENATE("'All DATA'!",P$1,$N43))</f>
        <v>734081</v>
      </c>
      <c r="C43" s="16">
        <f ca="1">IF(ISBLANK(INDIRECT(CONCATENATE("'All DATA'!",Q$1,$N43))),"*",INDIRECT(CONCATENATE("'All DATA'!",Q$1,$N43)))</f>
        <v>0.73194647457160722</v>
      </c>
      <c r="D43" s="16">
        <f t="shared" ref="D43:I44" ca="1" si="5">IF(ISBLANK(INDIRECT(CONCATENATE("'All DATA'!",R$1,$N43))),"*",INDIRECT(CONCATENATE("'All DATA'!",R$1,$N43)))</f>
        <v>0.57464639460767952</v>
      </c>
      <c r="E43" s="16">
        <f t="shared" ca="1" si="5"/>
        <v>0.1573000799639277</v>
      </c>
      <c r="F43" s="16">
        <f t="shared" ca="1" si="5"/>
        <v>0.22008606679644344</v>
      </c>
      <c r="G43" s="16">
        <f t="shared" ca="1" si="5"/>
        <v>0.51186040777516373</v>
      </c>
      <c r="H43" s="16">
        <f t="shared" ca="1" si="5"/>
        <v>0.56207421251878198</v>
      </c>
      <c r="I43" s="16">
        <f t="shared" ca="1" si="5"/>
        <v>0.16987226205282524</v>
      </c>
      <c r="N43" s="24">
        <f>4+8*($M$1-1)</f>
        <v>28</v>
      </c>
    </row>
    <row r="44" spans="1:14" ht="15" thickBot="1">
      <c r="A44" s="14">
        <f ca="1">INDIRECT(CONCATENATE("'All DATA'!",O$1,$N44))</f>
        <v>2015</v>
      </c>
      <c r="B44" s="15">
        <f t="shared" ca="1" si="4"/>
        <v>683346</v>
      </c>
      <c r="C44" s="16">
        <f ca="1">IF(ISBLANK(INDIRECT(CONCATENATE("'All DATA'!",Q$1,$N44))),"*",INDIRECT(CONCATENATE("'All DATA'!",Q$1,$N44)))</f>
        <v>0.7275977323347177</v>
      </c>
      <c r="D44" s="16">
        <f t="shared" ca="1" si="5"/>
        <v>0.57458886127964459</v>
      </c>
      <c r="E44" s="16">
        <f t="shared" ca="1" si="5"/>
        <v>0.15300887105507313</v>
      </c>
      <c r="F44" s="16">
        <f t="shared" ca="1" si="5"/>
        <v>0.21719012037825641</v>
      </c>
      <c r="G44" s="16">
        <f t="shared" ca="1" si="5"/>
        <v>0.51040761195646134</v>
      </c>
      <c r="H44" s="16">
        <f t="shared" ca="1" si="5"/>
        <v>0.55917939082104817</v>
      </c>
      <c r="I44" s="16">
        <f t="shared" ca="1" si="5"/>
        <v>0.1684183415136695</v>
      </c>
      <c r="N44" s="24">
        <f>5+8*($M$1-1)</f>
        <v>29</v>
      </c>
    </row>
    <row r="47" spans="1:14">
      <c r="A47" s="36" t="str">
        <f>CONCATENATE("Figure ", RIGHT(A41,LEN(A41)-6))</f>
        <v>Figure 17b. College Enrollment Rates in the First Year after High School Graduation for Classes 2014 and 2015,  Student-Weighted Totals</v>
      </c>
    </row>
    <row r="68" spans="1:29" ht="15" thickBot="1">
      <c r="A68" s="11" t="str">
        <f>CONCATENATE("Table ",N68,"a. College Enrollment Rates in the First Two Years after High School Graduation for Classes 2013 and 2014,  School Percentile Distribution")</f>
        <v>Table 18a. College Enrollment Rates in the First Two Years after High School Graduation for Classes 2013 and 2014,  School Percentile Distribution</v>
      </c>
      <c r="N68" s="24">
        <f>3+5*($M$1-1)</f>
        <v>18</v>
      </c>
    </row>
    <row r="69" spans="1:29" ht="29" thickBot="1">
      <c r="A69" s="12"/>
      <c r="B69" s="21" t="s">
        <v>37</v>
      </c>
      <c r="C69" s="13" t="s">
        <v>38</v>
      </c>
      <c r="D69" s="13" t="s">
        <v>39</v>
      </c>
      <c r="E69" s="13" t="s">
        <v>40</v>
      </c>
    </row>
    <row r="70" spans="1:29" ht="15" thickBot="1">
      <c r="A70" s="14">
        <f ca="1">INDIRECT(CONCATENATE("'ALL DATA'!",O$1,$N70))</f>
        <v>2013</v>
      </c>
      <c r="B70" s="15">
        <f ca="1">INDIRECT(CONCATENATE("'ALL DATA'!",X$1,$N70))</f>
        <v>3690</v>
      </c>
      <c r="C70" s="16">
        <f ca="1">IF(ISBLANK(INDIRECT(CONCATENATE("'ALL DATA'!",Y$1,$N70))),"*",INDIRECT(CONCATENATE("'ALL DATA'!",Y$1,$N70)))</f>
        <v>0.625</v>
      </c>
      <c r="D70" s="16">
        <f t="shared" ref="D70:E71" ca="1" si="6">IF(ISBLANK(INDIRECT(CONCATENATE("'ALL DATA'!",Z$1,$N70))),"*",INDIRECT(CONCATENATE("'ALL DATA'!",Z$1,$N70)))</f>
        <v>0.73529411764705888</v>
      </c>
      <c r="E70" s="16">
        <f t="shared" ca="1" si="6"/>
        <v>0.83157894736842108</v>
      </c>
      <c r="N70" s="24">
        <f>6+8*($M$1-1)</f>
        <v>30</v>
      </c>
    </row>
    <row r="71" spans="1:29" ht="15" thickBot="1">
      <c r="A71" s="14">
        <f ca="1">INDIRECT(CONCATENATE("'ALL DATA'!",O$1,$N71))</f>
        <v>2014</v>
      </c>
      <c r="B71" s="15">
        <f ca="1">INDIRECT(CONCATENATE("'ALL DATA'!",X$1,$N71))</f>
        <v>3786</v>
      </c>
      <c r="C71" s="16">
        <f ca="1">IF(ISBLANK(INDIRECT(CONCATENATE("'ALL DATA'!",Y$1,$N71))),"*",INDIRECT(CONCATENATE("'ALL DATA'!",Y$1,$N71)))</f>
        <v>0.6262626262626263</v>
      </c>
      <c r="D71" s="16">
        <f t="shared" ca="1" si="6"/>
        <v>0.73340675477239348</v>
      </c>
      <c r="E71" s="16">
        <f t="shared" ca="1" si="6"/>
        <v>0.82978723404255317</v>
      </c>
      <c r="N71" s="24">
        <f>7+8*($M$1-1)</f>
        <v>31</v>
      </c>
    </row>
    <row r="74" spans="1:29" ht="15" thickBot="1">
      <c r="A74" s="11" t="str">
        <f>CONCATENATE("Table ",N74,"b. College Enrollment Rates in the First Two Years after High School Graduation for Class 2013 and 2014,  Student-Weighted Totals")</f>
        <v>Table 18b. College Enrollment Rates in the First Two Years after High School Graduation for Class 2013 and 2014,  Student-Weighted Totals</v>
      </c>
      <c r="N74" s="24">
        <f>3+5*($M$1-1)</f>
        <v>18</v>
      </c>
    </row>
    <row r="75" spans="1:29" ht="29" thickBot="1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5"/>
    </row>
    <row r="76" spans="1:29" ht="15" thickBot="1">
      <c r="A76" s="14">
        <f ca="1">INDIRECT(CONCATENATE("'All DATA'!",O$1,$N76))</f>
        <v>2013</v>
      </c>
      <c r="B76" s="15">
        <f t="shared" ref="B76:B77" ca="1" si="7">INDIRECT(CONCATENATE("'All DATA'!",P$1,$N76))</f>
        <v>744697</v>
      </c>
      <c r="C76" s="16">
        <f ca="1">IF(ISBLANK(INDIRECT(CONCATENATE("'All DATA'!",Q$1,$N76))),"*",INDIRECT(CONCATENATE("'All DATA'!",Q$1,$N76)))</f>
        <v>0.76903223727234027</v>
      </c>
      <c r="D76" s="16">
        <f t="shared" ref="D76:I77" ca="1" si="8">IF(ISBLANK(INDIRECT(CONCATENATE("'All DATA'!",R$1,$N76))),"*",INDIRECT(CONCATENATE("'All DATA'!",R$1,$N76)))</f>
        <v>0.60441629280096465</v>
      </c>
      <c r="E76" s="16">
        <f t="shared" ca="1" si="8"/>
        <v>0.16461594447137562</v>
      </c>
      <c r="F76" s="16">
        <f t="shared" ca="1" si="8"/>
        <v>0.2489536012633326</v>
      </c>
      <c r="G76" s="16">
        <f t="shared" ca="1" si="8"/>
        <v>0.52007863600900772</v>
      </c>
      <c r="H76" s="16">
        <f t="shared" ca="1" si="8"/>
        <v>0.59518032166102453</v>
      </c>
      <c r="I76" s="16">
        <f t="shared" ca="1" si="8"/>
        <v>0.17385191561131574</v>
      </c>
      <c r="K76" s="5"/>
      <c r="L76" s="5"/>
      <c r="N76" s="24">
        <f>6+8*($M$1-1)</f>
        <v>30</v>
      </c>
    </row>
    <row r="77" spans="1:29" ht="15" thickBot="1">
      <c r="A77" s="14">
        <f ca="1">INDIRECT(CONCATENATE("'All DATA'!",O$1,$N77))</f>
        <v>2014</v>
      </c>
      <c r="B77" s="15">
        <f t="shared" ca="1" si="7"/>
        <v>734081</v>
      </c>
      <c r="C77" s="16">
        <f ca="1">IF(ISBLANK(INDIRECT(CONCATENATE("'All DATA'!",Q$1,$N77))),"*",INDIRECT(CONCATENATE("'All DATA'!",Q$1,$N77)))</f>
        <v>0.7679629359702812</v>
      </c>
      <c r="D77" s="16">
        <f t="shared" ca="1" si="8"/>
        <v>0.60545498385055596</v>
      </c>
      <c r="E77" s="16">
        <f t="shared" ca="1" si="8"/>
        <v>0.16250795211972521</v>
      </c>
      <c r="F77" s="16">
        <f t="shared" ca="1" si="8"/>
        <v>0.24263534950502738</v>
      </c>
      <c r="G77" s="16">
        <f t="shared" ca="1" si="8"/>
        <v>0.52532758646525379</v>
      </c>
      <c r="H77" s="16">
        <f t="shared" ca="1" si="8"/>
        <v>0.59041713380403527</v>
      </c>
      <c r="I77" s="16">
        <f t="shared" ca="1" si="8"/>
        <v>0.17754580216624596</v>
      </c>
      <c r="K77" s="5"/>
      <c r="L77" s="5"/>
      <c r="N77" s="24">
        <f>7+8*($M$1-1)</f>
        <v>31</v>
      </c>
    </row>
    <row r="78" spans="1:29" s="9" customFormat="1">
      <c r="A78" s="6"/>
      <c r="B78" s="7"/>
      <c r="C78" s="8"/>
      <c r="D78" s="8"/>
      <c r="E78" s="8"/>
      <c r="F78" s="8"/>
      <c r="G78" s="8"/>
      <c r="H78" s="8"/>
      <c r="I78" s="8"/>
      <c r="J78" s="5"/>
      <c r="K78" s="36"/>
      <c r="L78" s="36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>
      <c r="N79" s="5"/>
      <c r="Q79" s="24"/>
    </row>
    <row r="80" spans="1:29">
      <c r="A80" s="36" t="str">
        <f>CONCATENATE("Figure ", RIGHT(A74,LEN(A74)-6))</f>
        <v>Figure 18b. College Enrollment Rates in the First Two Years after High School Graduation for Class 2013 and 2014,  Student-Weighted Totals</v>
      </c>
      <c r="Q80" s="24"/>
    </row>
    <row r="81" spans="17:17">
      <c r="Q81" s="24"/>
    </row>
    <row r="101" spans="1:29" ht="15" thickBot="1">
      <c r="A101" s="11" t="str">
        <f>CONCATENATE("Table ",N101,"a. Persistence Rates from First to Second Year of College for Class of 2014, School Percentile Distribution")</f>
        <v>Table 19a. Persistence Rates from First to Second Year of College for Class of 2014, School Percentile Distribution</v>
      </c>
      <c r="N101" s="24">
        <f>4+5*($M$1-1)</f>
        <v>19</v>
      </c>
    </row>
    <row r="102" spans="1:29" ht="29" thickBot="1">
      <c r="A102" s="12"/>
      <c r="B102" s="21" t="s">
        <v>37</v>
      </c>
      <c r="C102" s="13" t="s">
        <v>38</v>
      </c>
      <c r="D102" s="13" t="s">
        <v>39</v>
      </c>
      <c r="E102" s="13" t="s">
        <v>40</v>
      </c>
    </row>
    <row r="103" spans="1:29" ht="15" thickBot="1">
      <c r="A103" s="14">
        <f ca="1">INDIRECT(CONCATENATE("'ALL DATA'!",O$1,$N103))</f>
        <v>2014</v>
      </c>
      <c r="B103" s="15">
        <f ca="1">INDIRECT(CONCATENATE("'ALL DATA'!",X$1,$N103))</f>
        <v>3786</v>
      </c>
      <c r="C103" s="16">
        <f ca="1">IF(ISBLANK(INDIRECT(CONCATENATE("'ALL DATA'!",Y$1,$N103))),"*",INDIRECT(CONCATENATE("'ALL DATA'!",Y$1,$N103)))</f>
        <v>0.79503105590062106</v>
      </c>
      <c r="D103" s="16">
        <f t="shared" ref="D103:E103" ca="1" si="9">IF(ISBLANK(INDIRECT(CONCATENATE("'ALL DATA'!",Z$1,$N103))),"*",INDIRECT(CONCATENATE("'ALL DATA'!",Z$1,$N103)))</f>
        <v>0.86585365853658536</v>
      </c>
      <c r="E103" s="16">
        <f t="shared" ca="1" si="9"/>
        <v>0.9145299145299145</v>
      </c>
      <c r="N103" s="24">
        <f>8+8*($M$1-1)</f>
        <v>32</v>
      </c>
    </row>
    <row r="106" spans="1:29" ht="15" thickBot="1">
      <c r="A106" s="11" t="str">
        <f>CONCATENATE("Table ",N106,"b. Persistence Rates from First to Second Year of College for Class of 2014, Student-Weighted Totals")</f>
        <v>Table 19b. Persistence Rates from First to Second Year of College for Class of 2014, Student-Weighted Totals</v>
      </c>
      <c r="N106" s="24">
        <f>4+5*($M$1-1)</f>
        <v>19</v>
      </c>
    </row>
    <row r="107" spans="1:29" ht="43" thickBot="1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5"/>
    </row>
    <row r="108" spans="1:29" ht="15" thickBot="1">
      <c r="A108" s="14">
        <f ca="1">INDIRECT(CONCATENATE("'All DATA'!",O$1,$N108))</f>
        <v>2014</v>
      </c>
      <c r="B108" s="15">
        <f t="shared" ref="B108" ca="1" si="10">INDIRECT(CONCATENATE("'All DATA'!",P$1,$N108))</f>
        <v>537308</v>
      </c>
      <c r="C108" s="16">
        <f ca="1">IF(ISBLANK(INDIRECT(CONCATENATE("'All DATA'!",Q$1,$N108))),"*",INDIRECT(CONCATENATE("'All DATA'!",Q$1,$N108)))</f>
        <v>0.87973936736471448</v>
      </c>
      <c r="D108" s="16">
        <f t="shared" ref="D108:I108" ca="1" si="11">IF(ISBLANK(INDIRECT(CONCATENATE("'All DATA'!",R$1,$N108))),"*",INDIRECT(CONCATENATE("'All DATA'!",R$1,$N108)))</f>
        <v>0.86546936375898753</v>
      </c>
      <c r="E108" s="16">
        <f t="shared" ca="1" si="11"/>
        <v>0.93187033973898203</v>
      </c>
      <c r="F108" s="16">
        <f t="shared" ca="1" si="11"/>
        <v>0.75496561670205065</v>
      </c>
      <c r="G108" s="16">
        <f t="shared" ca="1" si="11"/>
        <v>0.93338868973005773</v>
      </c>
      <c r="H108" s="16">
        <f t="shared" ca="1" si="11"/>
        <v>0.86445972933147197</v>
      </c>
      <c r="I108" s="16">
        <f t="shared" ca="1" si="11"/>
        <v>0.93029671210906173</v>
      </c>
      <c r="K108" s="5"/>
      <c r="L108" s="5"/>
      <c r="N108" s="24">
        <f>8+8*($M$1-1)</f>
        <v>32</v>
      </c>
    </row>
    <row r="109" spans="1:29" s="9" customFormat="1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36"/>
      <c r="L109" s="36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>
      <c r="N110" s="5"/>
      <c r="Q110" s="24"/>
    </row>
    <row r="111" spans="1:29">
      <c r="A111" s="36" t="str">
        <f>CONCATENATE("Figure ", RIGHT(A106,LEN(A106)-6))</f>
        <v>Figure 19b. Persistence Rates from First to Second Year of College for Class of 2014, Student-Weighted Totals</v>
      </c>
      <c r="Q111" s="24"/>
    </row>
    <row r="112" spans="1:29">
      <c r="Q112" s="24"/>
    </row>
    <row r="132" spans="1:29" ht="15" thickBot="1">
      <c r="A132" s="11" t="str">
        <f>CONCATENATE("Table ",N132,"a. Six-Year Completion Rates for Class of 2010, School Percentile Distribution")</f>
        <v>Table 20a. Six-Year Completion Rates for Class of 2010, School Percentile Distribution</v>
      </c>
      <c r="N132" s="24">
        <f>5+5*($M$1-1)</f>
        <v>20</v>
      </c>
    </row>
    <row r="133" spans="1:29" ht="29" thickBot="1">
      <c r="A133" s="12"/>
      <c r="B133" s="21" t="s">
        <v>37</v>
      </c>
      <c r="C133" s="13" t="s">
        <v>38</v>
      </c>
      <c r="D133" s="13" t="s">
        <v>39</v>
      </c>
      <c r="E133" s="13" t="s">
        <v>40</v>
      </c>
    </row>
    <row r="134" spans="1:29" ht="15" thickBot="1">
      <c r="A134" s="14">
        <f ca="1">INDIRECT(CONCATENATE("'ALL DATA'!",O$1,$N134))</f>
        <v>2010</v>
      </c>
      <c r="B134" s="15">
        <f ca="1">INDIRECT(CONCATENATE("'ALL DATA'!",X$1,$N134))</f>
        <v>3440</v>
      </c>
      <c r="C134" s="16">
        <f ca="1">IF(ISBLANK(INDIRECT(CONCATENATE("'ALL DATA'!",Y$1,$N134))),"*",INDIRECT(CONCATENATE("'ALL DATA'!",Y$1,$N134)))</f>
        <v>0.33016610995756973</v>
      </c>
      <c r="D134" s="16">
        <f t="shared" ref="D134:E134" ca="1" si="12">IF(ISBLANK(INDIRECT(CONCATENATE("'ALL DATA'!",Z$1,$N134))),"*",INDIRECT(CONCATENATE("'ALL DATA'!",Z$1,$N134)))</f>
        <v>0.43932313792126876</v>
      </c>
      <c r="E134" s="16">
        <f t="shared" ca="1" si="12"/>
        <v>0.54950253536951355</v>
      </c>
      <c r="N134" s="24">
        <f>9+8*($M$1-1)</f>
        <v>33</v>
      </c>
    </row>
    <row r="137" spans="1:29" ht="15" thickBot="1">
      <c r="A137" s="11" t="str">
        <f>CONCATENATE("Table ",N137,"b. Six-Year Completion Rates for Class of 2010, Student-Weighted Totals")</f>
        <v>Table 20b. Six-Year Completion Rates for Class of 2010, Student-Weighted Totals</v>
      </c>
      <c r="N137" s="24">
        <f>5+5*($M$1-1)</f>
        <v>20</v>
      </c>
    </row>
    <row r="138" spans="1:29" ht="29" thickBot="1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5"/>
    </row>
    <row r="139" spans="1:29" ht="15" thickBot="1">
      <c r="A139" s="14">
        <f ca="1">INDIRECT(CONCATENATE("'All DATA'!",O$1,$N139))</f>
        <v>2010</v>
      </c>
      <c r="B139" s="15">
        <f t="shared" ref="B139" ca="1" si="13">INDIRECT(CONCATENATE("'All DATA'!",P$1,$N139))</f>
        <v>719863</v>
      </c>
      <c r="C139" s="16">
        <f ca="1">IF(ISBLANK(INDIRECT(CONCATENATE("'All DATA'!",Q$1,$N139))),"*",INDIRECT(CONCATENATE("'All DATA'!",Q$1,$N139)))</f>
        <v>0.48074425272586591</v>
      </c>
      <c r="D139" s="16">
        <f t="shared" ref="D139:I139" ca="1" si="14">IF(ISBLANK(INDIRECT(CONCATENATE("'All DATA'!",R$1,$N139))),"*",INDIRECT(CONCATENATE("'All DATA'!",R$1,$N139)))</f>
        <v>0.34559631485435421</v>
      </c>
      <c r="E139" s="16">
        <f t="shared" ca="1" si="14"/>
        <v>0.13514793787151166</v>
      </c>
      <c r="F139" s="16">
        <f t="shared" ca="1" si="14"/>
        <v>8.6284473573443835E-2</v>
      </c>
      <c r="G139" s="16">
        <f t="shared" ca="1" si="14"/>
        <v>0.39445977915242209</v>
      </c>
      <c r="H139" s="16">
        <f t="shared" ca="1" si="14"/>
        <v>0.35709294685238718</v>
      </c>
      <c r="I139" s="16">
        <f t="shared" ca="1" si="14"/>
        <v>0.12365130587347871</v>
      </c>
      <c r="K139" s="5"/>
      <c r="L139" s="5"/>
      <c r="N139" s="24">
        <f>9+8*($M$1-1)</f>
        <v>33</v>
      </c>
    </row>
    <row r="140" spans="1:29" s="9" customFormat="1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36"/>
      <c r="L140" s="36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>
      <c r="N141" s="5"/>
      <c r="Q141" s="24"/>
    </row>
    <row r="142" spans="1:29">
      <c r="A142" s="36" t="str">
        <f>CONCATENATE("Figure ", RIGHT(A137,LEN(A137)-6))</f>
        <v>Figure 20b. Six-Year Completion Rates for Class of 2010, Student-Weighted Totals</v>
      </c>
      <c r="Q142" s="24"/>
    </row>
    <row r="143" spans="1:29">
      <c r="Q143" s="24"/>
    </row>
    <row r="163" spans="1:1">
      <c r="A163" s="28"/>
    </row>
    <row r="164" spans="1:1">
      <c r="A164" s="28" t="s">
        <v>47</v>
      </c>
    </row>
  </sheetData>
  <pageMargins left="0.7" right="0.7" top="0.75" bottom="0.75" header="0.3" footer="0.3"/>
  <pageSetup scale="87" fitToHeight="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164"/>
  <sheetViews>
    <sheetView topLeftCell="A160" workbookViewId="0">
      <selection activeCell="J157" sqref="J157"/>
    </sheetView>
  </sheetViews>
  <sheetFormatPr baseColWidth="10" defaultColWidth="8.83203125" defaultRowHeight="14" x14ac:dyDescent="0"/>
  <cols>
    <col min="1" max="1" width="11.6640625" style="36" customWidth="1"/>
    <col min="2" max="2" width="10.6640625" style="37" customWidth="1"/>
    <col min="3" max="9" width="10.6640625" style="36" customWidth="1"/>
    <col min="10" max="12" width="8.83203125" style="36"/>
    <col min="13" max="16" width="9.1640625" style="24" customWidth="1"/>
    <col min="17" max="17" width="9.1640625" style="5" customWidth="1"/>
    <col min="18" max="23" width="9.1640625" style="24" customWidth="1"/>
    <col min="24" max="27" width="8.83203125" style="24"/>
    <col min="28" max="29" width="8.83203125" style="19"/>
    <col min="30" max="16384" width="8.83203125" style="36"/>
  </cols>
  <sheetData>
    <row r="1" spans="1:30" ht="31" thickBot="1">
      <c r="A1" s="17" t="str">
        <f ca="1">INDIRECT(CONCATENATE("'All DATA'!A",$N1))</f>
        <v>Urban Schools</v>
      </c>
      <c r="M1" s="27">
        <v>5</v>
      </c>
      <c r="N1" s="24">
        <f>2+8*($M$1-1)</f>
        <v>34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D1" s="5"/>
    </row>
    <row r="2" spans="1:30" ht="15" thickBot="1">
      <c r="A2" s="36" t="str">
        <f>CONCATENATE("Table ",N2,"a. College Enrollment Rates in the First Fall after High School Graduation for Classes 2015 and 2016, School Percentile Distribution")</f>
        <v>Table 21a. College Enrollment Rates in the First Fall after High School Graduation for Classes 2015 and 2016, School Percentile Distribution</v>
      </c>
      <c r="N2" s="24">
        <f>1+5*($M$1-1)</f>
        <v>21</v>
      </c>
    </row>
    <row r="3" spans="1:30" ht="29" thickBot="1">
      <c r="A3" s="12"/>
      <c r="B3" s="21" t="s">
        <v>37</v>
      </c>
      <c r="C3" s="13" t="s">
        <v>38</v>
      </c>
      <c r="D3" s="13" t="s">
        <v>39</v>
      </c>
      <c r="E3" s="13" t="s">
        <v>40</v>
      </c>
    </row>
    <row r="4" spans="1:30" ht="15" thickBot="1">
      <c r="A4" s="14">
        <f ca="1">INDIRECT(CONCATENATE("'ALL DATA'!",O$1,$N4))</f>
        <v>2015</v>
      </c>
      <c r="B4" s="15">
        <f ca="1">INDIRECT(CONCATENATE("'ALL DATA'!",X$1,$N4))</f>
        <v>1470</v>
      </c>
      <c r="C4" s="16">
        <f ca="1">IF(ISBLANK(INDIRECT(CONCATENATE("'ALL DATA'!",Y$1,$N4))),"*",INDIRECT(CONCATENATE("'ALL DATA'!",Y$1,$N4)))</f>
        <v>0.47447447447447449</v>
      </c>
      <c r="D4" s="16">
        <f t="shared" ref="D4:E5" ca="1" si="0">IF(ISBLANK(INDIRECT(CONCATENATE("'ALL DATA'!",Z$1,$N4))),"*",INDIRECT(CONCATENATE("'ALL DATA'!",Z$1,$N4)))</f>
        <v>0.61545691671163882</v>
      </c>
      <c r="E4" s="16">
        <f t="shared" ca="1" si="0"/>
        <v>0.7287319422150883</v>
      </c>
      <c r="N4" s="24">
        <f>2+8*($M$1-1)</f>
        <v>34</v>
      </c>
    </row>
    <row r="5" spans="1:30" ht="15" thickBot="1">
      <c r="A5" s="14">
        <f ca="1">INDIRECT(CONCATENATE("'ALL DATA'!",O$1,$N5))</f>
        <v>2016</v>
      </c>
      <c r="B5" s="15">
        <f ca="1">INDIRECT(CONCATENATE("'ALL DATA'!",X$1,$N5))</f>
        <v>1424</v>
      </c>
      <c r="C5" s="16">
        <f ca="1">IF(ISBLANK(INDIRECT(CONCATENATE("'ALL DATA'!",Y$1,$N5))),"*",INDIRECT(CONCATENATE("'ALL DATA'!",Y$1,$N5)))</f>
        <v>0.45962269272529854</v>
      </c>
      <c r="D5" s="16">
        <f t="shared" ca="1" si="0"/>
        <v>0.60161514716751441</v>
      </c>
      <c r="E5" s="16">
        <f t="shared" ca="1" si="0"/>
        <v>0.72426470588235292</v>
      </c>
      <c r="N5" s="24">
        <f>3+8*($M$1-1)</f>
        <v>35</v>
      </c>
    </row>
    <row r="8" spans="1:30" ht="15" thickBot="1">
      <c r="A8" s="36" t="str">
        <f>CONCATENATE("Table ",N8,"b. College Enrollment Rates in the First Fall after High School Graduation for Classes 2015 and 2016, Student-Weighted Totals")</f>
        <v>Table 21b. College Enrollment Rates in the First Fall after High School Graduation for Classes 2015 and 2016, Student-Weighted Totals</v>
      </c>
      <c r="N8" s="24">
        <f>1+5*($M$1-1)</f>
        <v>21</v>
      </c>
      <c r="Q8" s="24"/>
      <c r="R8" s="5"/>
    </row>
    <row r="9" spans="1:30" ht="29" thickBot="1">
      <c r="A9" s="12"/>
      <c r="B9" s="21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5"/>
    </row>
    <row r="10" spans="1:30" ht="15" thickBot="1">
      <c r="A10" s="14">
        <f ca="1">INDIRECT(CONCATENATE("'All DATA'!",O$1,$N10))</f>
        <v>2015</v>
      </c>
      <c r="B10" s="15">
        <f t="shared" ref="B10:B11" ca="1" si="1">INDIRECT(CONCATENATE("'All DATA'!",P$1,$N10))</f>
        <v>404838</v>
      </c>
      <c r="C10" s="16">
        <f ca="1">IF(ISBLANK(INDIRECT(CONCATENATE("'All DATA'!",Q$1,$N10))),"*",INDIRECT(CONCATENATE("'All DATA'!",Q$1,$N10)))</f>
        <v>0.62593185422317077</v>
      </c>
      <c r="D10" s="16">
        <f t="shared" ref="D10:I11" ca="1" si="2">IF(ISBLANK(INDIRECT(CONCATENATE("'All DATA'!",R$1,$N10))),"*",INDIRECT(CONCATENATE("'All DATA'!",R$1,$N10)))</f>
        <v>0.53095806223724062</v>
      </c>
      <c r="E10" s="16">
        <f t="shared" ca="1" si="2"/>
        <v>9.4973791985930173E-2</v>
      </c>
      <c r="F10" s="16">
        <f t="shared" ca="1" si="2"/>
        <v>0.23307347630410188</v>
      </c>
      <c r="G10" s="16">
        <f t="shared" ca="1" si="2"/>
        <v>0.39285837791906886</v>
      </c>
      <c r="H10" s="16">
        <f t="shared" ca="1" si="2"/>
        <v>0.52705032630336091</v>
      </c>
      <c r="I10" s="16">
        <f t="shared" ca="1" si="2"/>
        <v>9.8881527919809906E-2</v>
      </c>
      <c r="N10" s="24">
        <f>2+8*($M$1-1)</f>
        <v>34</v>
      </c>
    </row>
    <row r="11" spans="1:30" s="9" customFormat="1" ht="15" thickBot="1">
      <c r="A11" s="14">
        <f ca="1">INDIRECT(CONCATENATE("'All DATA'!",O$1,$N11))</f>
        <v>2016</v>
      </c>
      <c r="B11" s="15">
        <f t="shared" ca="1" si="1"/>
        <v>395077</v>
      </c>
      <c r="C11" s="16">
        <f ca="1">IF(ISBLANK(INDIRECT(CONCATENATE("'All DATA'!",Q$1,$N11))),"*",INDIRECT(CONCATENATE("'All DATA'!",Q$1,$N11)))</f>
        <v>0.6164848877560577</v>
      </c>
      <c r="D11" s="16">
        <f t="shared" ca="1" si="2"/>
        <v>0.52461672028490647</v>
      </c>
      <c r="E11" s="16">
        <f t="shared" ca="1" si="2"/>
        <v>9.1868167471151188E-2</v>
      </c>
      <c r="F11" s="16">
        <f t="shared" ca="1" si="2"/>
        <v>0.23080057811515223</v>
      </c>
      <c r="G11" s="16">
        <f t="shared" ca="1" si="2"/>
        <v>0.38568430964090544</v>
      </c>
      <c r="H11" s="16">
        <f t="shared" ca="1" si="2"/>
        <v>0.52052890955434006</v>
      </c>
      <c r="I11" s="16">
        <f t="shared" ca="1" si="2"/>
        <v>9.595597820171764E-2</v>
      </c>
      <c r="J11" s="36"/>
      <c r="K11" s="36"/>
      <c r="L11" s="36"/>
      <c r="M11" s="24"/>
      <c r="N11" s="24">
        <f>3+8*($M$1-1)</f>
        <v>35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>
      <c r="Q12" s="24"/>
      <c r="S12" s="5"/>
    </row>
    <row r="13" spans="1:30">
      <c r="Q13" s="24"/>
      <c r="R13" s="5"/>
    </row>
    <row r="14" spans="1:30">
      <c r="A14" s="36" t="str">
        <f>CONCATENATE("Figure ", RIGHT(A8,LEN(A8)-6))</f>
        <v>Figure 21b. College Enrollment Rates in the First Fall after High School Graduation for Classes 2015 and 2016, Student-Weighted Totals</v>
      </c>
      <c r="Q14" s="24"/>
      <c r="U14" s="5"/>
    </row>
    <row r="15" spans="1:30">
      <c r="Q15" s="24"/>
      <c r="X15" s="5"/>
    </row>
    <row r="35" spans="1:14" ht="15" thickBot="1">
      <c r="A35" s="11" t="str">
        <f>CONCATENATE("Table ",N35,"a. College Enrollment Rates in the First Year after High School Graduation for Classes 2014 and 2015, School Percentile Distribution")</f>
        <v>Table 22a. College Enrollment Rates in the First Year after High School Graduation for Classes 2014 and 2015, School Percentile Distribution</v>
      </c>
      <c r="N35" s="24">
        <f>2+5*($M$1-1)</f>
        <v>22</v>
      </c>
    </row>
    <row r="36" spans="1:14" ht="29" thickBot="1">
      <c r="A36" s="12"/>
      <c r="B36" s="21" t="s">
        <v>37</v>
      </c>
      <c r="C36" s="13" t="s">
        <v>38</v>
      </c>
      <c r="D36" s="13" t="s">
        <v>39</v>
      </c>
      <c r="E36" s="13" t="s">
        <v>40</v>
      </c>
    </row>
    <row r="37" spans="1:14" ht="15" thickBot="1">
      <c r="A37" s="14">
        <f ca="1">INDIRECT(CONCATENATE("'ALL DATA'!",O$1,$N37))</f>
        <v>2014</v>
      </c>
      <c r="B37" s="15">
        <f ca="1">INDIRECT(CONCATENATE("'ALL DATA'!",X$1,$N37))</f>
        <v>1535</v>
      </c>
      <c r="C37" s="16">
        <f ca="1">IF(ISBLANK(INDIRECT(CONCATENATE("'ALL DATA'!",Y$1,$N37))),"*",INDIRECT(CONCATENATE("'ALL DATA'!",Y$1,$N37)))</f>
        <v>0.53157894736842104</v>
      </c>
      <c r="D37" s="16">
        <f t="shared" ref="D37:E38" ca="1" si="3">IF(ISBLANK(INDIRECT(CONCATENATE("'ALL DATA'!",Z$1,$N37))),"*",INDIRECT(CONCATENATE("'ALL DATA'!",Z$1,$N37)))</f>
        <v>0.67005076142131981</v>
      </c>
      <c r="E37" s="16">
        <f t="shared" ca="1" si="3"/>
        <v>0.77272727272727271</v>
      </c>
      <c r="N37" s="24">
        <f>4+8*($M$1-1)</f>
        <v>36</v>
      </c>
    </row>
    <row r="38" spans="1:14" ht="15" thickBot="1">
      <c r="A38" s="14">
        <f ca="1">INDIRECT(CONCATENATE("'ALL DATA'!",O$1,$N38))</f>
        <v>2015</v>
      </c>
      <c r="B38" s="15">
        <f ca="1">INDIRECT(CONCATENATE("'ALL DATA'!",X$1,$N38))</f>
        <v>1470</v>
      </c>
      <c r="C38" s="16">
        <f ca="1">IF(ISBLANK(INDIRECT(CONCATENATE("'ALL DATA'!",Y$1,$N38))),"*",INDIRECT(CONCATENATE("'ALL DATA'!",Y$1,$N38)))</f>
        <v>0.53061224489795922</v>
      </c>
      <c r="D38" s="16">
        <f t="shared" ca="1" si="3"/>
        <v>0.66666666666666663</v>
      </c>
      <c r="E38" s="16">
        <f t="shared" ca="1" si="3"/>
        <v>0.77251184834123221</v>
      </c>
      <c r="N38" s="24">
        <f>5+8*($M$1-1)</f>
        <v>37</v>
      </c>
    </row>
    <row r="41" spans="1:14" ht="15" thickBot="1">
      <c r="A41" s="11" t="str">
        <f>CONCATENATE("Table ",N41,"b. College Enrollment Rates in the First Year after High School Graduation for Classes 2014 and 2015,  Student-Weighted Totals")</f>
        <v>Table 22b. College Enrollment Rates in the First Year after High School Graduation for Classes 2014 and 2015,  Student-Weighted Totals</v>
      </c>
      <c r="N41" s="24">
        <f>2+5*($M$1-1)</f>
        <v>22</v>
      </c>
    </row>
    <row r="42" spans="1:14" ht="29" thickBot="1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" thickBot="1">
      <c r="A43" s="14">
        <f ca="1">INDIRECT(CONCATENATE("'All DATA'!",O$1,$N43))</f>
        <v>2014</v>
      </c>
      <c r="B43" s="15">
        <f t="shared" ref="B43:B44" ca="1" si="4">INDIRECT(CONCATENATE("'All DATA'!",P$1,$N43))</f>
        <v>421494</v>
      </c>
      <c r="C43" s="16">
        <f ca="1">IF(ISBLANK(INDIRECT(CONCATENATE("'All DATA'!",Q$1,$N43))),"*",INDIRECT(CONCATENATE("'All DATA'!",Q$1,$N43)))</f>
        <v>0.68076413899130239</v>
      </c>
      <c r="D43" s="16">
        <f t="shared" ref="D43:I44" ca="1" si="5">IF(ISBLANK(INDIRECT(CONCATENATE("'All DATA'!",R$1,$N43))),"*",INDIRECT(CONCATENATE("'All DATA'!",R$1,$N43)))</f>
        <v>0.57499039132229646</v>
      </c>
      <c r="E43" s="16">
        <f t="shared" ca="1" si="5"/>
        <v>0.10577374766900596</v>
      </c>
      <c r="F43" s="16">
        <f t="shared" ca="1" si="5"/>
        <v>0.26574043758630017</v>
      </c>
      <c r="G43" s="16">
        <f t="shared" ca="1" si="5"/>
        <v>0.41502370140500222</v>
      </c>
      <c r="H43" s="16">
        <f t="shared" ca="1" si="5"/>
        <v>0.57350282566299882</v>
      </c>
      <c r="I43" s="16">
        <f t="shared" ca="1" si="5"/>
        <v>0.1072613133283036</v>
      </c>
      <c r="N43" s="24">
        <f>4+8*($M$1-1)</f>
        <v>36</v>
      </c>
    </row>
    <row r="44" spans="1:14" ht="15" thickBot="1">
      <c r="A44" s="14">
        <f ca="1">INDIRECT(CONCATENATE("'All DATA'!",O$1,$N44))</f>
        <v>2015</v>
      </c>
      <c r="B44" s="15">
        <f t="shared" ca="1" si="4"/>
        <v>404838</v>
      </c>
      <c r="C44" s="16">
        <f ca="1">IF(ISBLANK(INDIRECT(CONCATENATE("'All DATA'!",Q$1,$N44))),"*",INDIRECT(CONCATENATE("'All DATA'!",Q$1,$N44)))</f>
        <v>0.67439074395190179</v>
      </c>
      <c r="D44" s="16">
        <f t="shared" ca="1" si="5"/>
        <v>0.57322929171668668</v>
      </c>
      <c r="E44" s="16">
        <f t="shared" ca="1" si="5"/>
        <v>0.10116145223521507</v>
      </c>
      <c r="F44" s="16">
        <f t="shared" ca="1" si="5"/>
        <v>0.26386109999555379</v>
      </c>
      <c r="G44" s="16">
        <f t="shared" ca="1" si="5"/>
        <v>0.41052964395634794</v>
      </c>
      <c r="H44" s="16">
        <f t="shared" ca="1" si="5"/>
        <v>0.56920545996176253</v>
      </c>
      <c r="I44" s="16">
        <f t="shared" ca="1" si="5"/>
        <v>0.10518528399013927</v>
      </c>
      <c r="N44" s="24">
        <f>5+8*($M$1-1)</f>
        <v>37</v>
      </c>
    </row>
    <row r="47" spans="1:14">
      <c r="A47" s="36" t="str">
        <f>CONCATENATE("Figure ", RIGHT(A41,LEN(A41)-6))</f>
        <v>Figure 22b. College Enrollment Rates in the First Year after High School Graduation for Classes 2014 and 2015,  Student-Weighted Totals</v>
      </c>
    </row>
    <row r="68" spans="1:29" ht="15" thickBot="1">
      <c r="A68" s="11" t="str">
        <f>CONCATENATE("Table ",N68,"a. College Enrollment Rates in the First Two Years after High School Graduation for Classes 2013 and 2014,  School Percentile Distribution")</f>
        <v>Table 23a. College Enrollment Rates in the First Two Years after High School Graduation for Classes 2013 and 2014,  School Percentile Distribution</v>
      </c>
      <c r="N68" s="24">
        <f>3+5*($M$1-1)</f>
        <v>23</v>
      </c>
    </row>
    <row r="69" spans="1:29" ht="29" thickBot="1">
      <c r="A69" s="12"/>
      <c r="B69" s="21" t="s">
        <v>37</v>
      </c>
      <c r="C69" s="13" t="s">
        <v>38</v>
      </c>
      <c r="D69" s="13" t="s">
        <v>39</v>
      </c>
      <c r="E69" s="13" t="s">
        <v>40</v>
      </c>
    </row>
    <row r="70" spans="1:29" ht="15" thickBot="1">
      <c r="A70" s="14">
        <f ca="1">INDIRECT(CONCATENATE("'ALL DATA'!",O$1,$N70))</f>
        <v>2013</v>
      </c>
      <c r="B70" s="15">
        <f ca="1">INDIRECT(CONCATENATE("'ALL DATA'!",X$1,$N70))</f>
        <v>1549</v>
      </c>
      <c r="C70" s="16">
        <f ca="1">IF(ISBLANK(INDIRECT(CONCATENATE("'ALL DATA'!",Y$1,$N70))),"*",INDIRECT(CONCATENATE("'ALL DATA'!",Y$1,$N70)))</f>
        <v>0.59677419354838712</v>
      </c>
      <c r="D70" s="16">
        <f t="shared" ref="D70:E71" ca="1" si="6">IF(ISBLANK(INDIRECT(CONCATENATE("'ALL DATA'!",Z$1,$N70))),"*",INDIRECT(CONCATENATE("'ALL DATA'!",Z$1,$N70)))</f>
        <v>0.71321695760598502</v>
      </c>
      <c r="E70" s="16">
        <f t="shared" ca="1" si="6"/>
        <v>0.81707317073170727</v>
      </c>
      <c r="N70" s="24">
        <f>6+8*($M$1-1)</f>
        <v>38</v>
      </c>
    </row>
    <row r="71" spans="1:29" ht="15" thickBot="1">
      <c r="A71" s="14">
        <f ca="1">INDIRECT(CONCATENATE("'ALL DATA'!",O$1,$N71))</f>
        <v>2014</v>
      </c>
      <c r="B71" s="15">
        <f ca="1">INDIRECT(CONCATENATE("'ALL DATA'!",X$1,$N71))</f>
        <v>1535</v>
      </c>
      <c r="C71" s="16">
        <f ca="1">IF(ISBLANK(INDIRECT(CONCATENATE("'ALL DATA'!",Y$1,$N71))),"*",INDIRECT(CONCATENATE("'ALL DATA'!",Y$1,$N71)))</f>
        <v>0.58536585365853655</v>
      </c>
      <c r="D71" s="16">
        <f t="shared" ca="1" si="6"/>
        <v>0.71608832807570977</v>
      </c>
      <c r="E71" s="16">
        <f t="shared" ca="1" si="6"/>
        <v>0.81493506493506496</v>
      </c>
      <c r="N71" s="24">
        <f>7+8*($M$1-1)</f>
        <v>39</v>
      </c>
    </row>
    <row r="74" spans="1:29" ht="15" thickBot="1">
      <c r="A74" s="11" t="str">
        <f>CONCATENATE("Table ",N74,"b. College Enrollment Rates in the First Two Years after High School Graduation for Class 2013 and 2014,  Student-Weighted Totals")</f>
        <v>Table 23b. College Enrollment Rates in the First Two Years after High School Graduation for Class 2013 and 2014,  Student-Weighted Totals</v>
      </c>
      <c r="N74" s="24">
        <f>3+5*($M$1-1)</f>
        <v>23</v>
      </c>
    </row>
    <row r="75" spans="1:29" ht="29" thickBot="1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5"/>
    </row>
    <row r="76" spans="1:29" ht="15" thickBot="1">
      <c r="A76" s="14">
        <f ca="1">INDIRECT(CONCATENATE("'All DATA'!",O$1,$N76))</f>
        <v>2013</v>
      </c>
      <c r="B76" s="15">
        <f t="shared" ref="B76:B77" ca="1" si="7">INDIRECT(CONCATENATE("'All DATA'!",P$1,$N76))</f>
        <v>425207</v>
      </c>
      <c r="C76" s="16">
        <f ca="1">IF(ISBLANK(INDIRECT(CONCATENATE("'All DATA'!",Q$1,$N76))),"*",INDIRECT(CONCATENATE("'All DATA'!",Q$1,$N76)))</f>
        <v>0.72278443205309417</v>
      </c>
      <c r="D76" s="16">
        <f t="shared" ref="D76:I77" ca="1" si="8">IF(ISBLANK(INDIRECT(CONCATENATE("'All DATA'!",R$1,$N76))),"*",INDIRECT(CONCATENATE("'All DATA'!",R$1,$N76)))</f>
        <v>0.60814144640139978</v>
      </c>
      <c r="E76" s="16">
        <f t="shared" ca="1" si="8"/>
        <v>0.11464298565169435</v>
      </c>
      <c r="F76" s="16">
        <f t="shared" ca="1" si="8"/>
        <v>0.30136145453861296</v>
      </c>
      <c r="G76" s="16">
        <f t="shared" ca="1" si="8"/>
        <v>0.42142297751448116</v>
      </c>
      <c r="H76" s="16">
        <f t="shared" ca="1" si="8"/>
        <v>0.60793684017431515</v>
      </c>
      <c r="I76" s="16">
        <f t="shared" ca="1" si="8"/>
        <v>0.11484759187877905</v>
      </c>
      <c r="K76" s="5"/>
      <c r="L76" s="5"/>
      <c r="N76" s="24">
        <f>6+8*($M$1-1)</f>
        <v>38</v>
      </c>
    </row>
    <row r="77" spans="1:29" ht="15" thickBot="1">
      <c r="A77" s="14">
        <f ca="1">INDIRECT(CONCATENATE("'All DATA'!",O$1,$N77))</f>
        <v>2014</v>
      </c>
      <c r="B77" s="15">
        <f t="shared" ca="1" si="7"/>
        <v>421494</v>
      </c>
      <c r="C77" s="16">
        <f ca="1">IF(ISBLANK(INDIRECT(CONCATENATE("'All DATA'!",Q$1,$N77))),"*",INDIRECT(CONCATENATE("'All DATA'!",Q$1,$N77)))</f>
        <v>0.7251870726510935</v>
      </c>
      <c r="D77" s="16">
        <f t="shared" ca="1" si="8"/>
        <v>0.61416769870982746</v>
      </c>
      <c r="E77" s="16">
        <f t="shared" ca="1" si="8"/>
        <v>0.11101937394126607</v>
      </c>
      <c r="F77" s="16">
        <f t="shared" ca="1" si="8"/>
        <v>0.29662818450559203</v>
      </c>
      <c r="G77" s="16">
        <f t="shared" ca="1" si="8"/>
        <v>0.42855888814550147</v>
      </c>
      <c r="H77" s="16">
        <f t="shared" ca="1" si="8"/>
        <v>0.61062553678106923</v>
      </c>
      <c r="I77" s="16">
        <f t="shared" ca="1" si="8"/>
        <v>0.11456153587002425</v>
      </c>
      <c r="K77" s="5"/>
      <c r="L77" s="5"/>
      <c r="N77" s="24">
        <f>7+8*($M$1-1)</f>
        <v>39</v>
      </c>
    </row>
    <row r="78" spans="1:29" s="9" customFormat="1">
      <c r="A78" s="6"/>
      <c r="B78" s="7"/>
      <c r="C78" s="8"/>
      <c r="D78" s="8"/>
      <c r="E78" s="8"/>
      <c r="F78" s="8"/>
      <c r="G78" s="8"/>
      <c r="H78" s="8"/>
      <c r="I78" s="8"/>
      <c r="J78" s="5"/>
      <c r="K78" s="36"/>
      <c r="L78" s="36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>
      <c r="N79" s="5"/>
      <c r="Q79" s="24"/>
    </row>
    <row r="80" spans="1:29">
      <c r="A80" s="36" t="str">
        <f>CONCATENATE("Figure ", RIGHT(A74,LEN(A74)-6))</f>
        <v>Figure 23b. College Enrollment Rates in the First Two Years after High School Graduation for Class 2013 and 2014,  Student-Weighted Totals</v>
      </c>
      <c r="Q80" s="24"/>
    </row>
    <row r="81" spans="17:17">
      <c r="Q81" s="24"/>
    </row>
    <row r="101" spans="1:29" ht="15" thickBot="1">
      <c r="A101" s="11" t="str">
        <f>CONCATENATE("Table ",N101,"a. Persistence Rates from First to Second Year of College for Class of 2014, School Percentile Distribution")</f>
        <v>Table 24a. Persistence Rates from First to Second Year of College for Class of 2014, School Percentile Distribution</v>
      </c>
      <c r="N101" s="24">
        <f>4+5*($M$1-1)</f>
        <v>24</v>
      </c>
    </row>
    <row r="102" spans="1:29" ht="29" thickBot="1">
      <c r="A102" s="12"/>
      <c r="B102" s="21" t="s">
        <v>37</v>
      </c>
      <c r="C102" s="13" t="s">
        <v>38</v>
      </c>
      <c r="D102" s="13" t="s">
        <v>39</v>
      </c>
      <c r="E102" s="13" t="s">
        <v>40</v>
      </c>
    </row>
    <row r="103" spans="1:29" ht="15" thickBot="1">
      <c r="A103" s="14">
        <f ca="1">INDIRECT(CONCATENATE("'ALL DATA'!",O$1,$N103))</f>
        <v>2014</v>
      </c>
      <c r="B103" s="15">
        <f ca="1">INDIRECT(CONCATENATE("'ALL DATA'!",X$1,$N103))</f>
        <v>1535</v>
      </c>
      <c r="C103" s="16">
        <f ca="1">IF(ISBLANK(INDIRECT(CONCATENATE("'ALL DATA'!",Y$1,$N103))),"*",INDIRECT(CONCATENATE("'ALL DATA'!",Y$1,$N103)))</f>
        <v>0.72131147540983609</v>
      </c>
      <c r="D103" s="16">
        <f t="shared" ref="D103:E103" ca="1" si="9">IF(ISBLANK(INDIRECT(CONCATENATE("'ALL DATA'!",Z$1,$N103))),"*",INDIRECT(CONCATENATE("'ALL DATA'!",Z$1,$N103)))</f>
        <v>0.8128654970760234</v>
      </c>
      <c r="E103" s="16">
        <f t="shared" ca="1" si="9"/>
        <v>0.88235294117647056</v>
      </c>
      <c r="N103" s="24">
        <f>8+8*($M$1-1)</f>
        <v>40</v>
      </c>
    </row>
    <row r="106" spans="1:29" ht="15" thickBot="1">
      <c r="A106" s="11" t="str">
        <f>CONCATENATE("Table ",N106,"b. Persistence Rates from First to Second Year of College for Class of 2014, Student-Weighted Totals")</f>
        <v>Table 24b. Persistence Rates from First to Second Year of College for Class of 2014, Student-Weighted Totals</v>
      </c>
      <c r="N106" s="24">
        <f>4+5*($M$1-1)</f>
        <v>24</v>
      </c>
    </row>
    <row r="107" spans="1:29" ht="43" thickBot="1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5"/>
    </row>
    <row r="108" spans="1:29" ht="15" thickBot="1">
      <c r="A108" s="14">
        <f ca="1">INDIRECT(CONCATENATE("'All DATA'!",O$1,$N108))</f>
        <v>2014</v>
      </c>
      <c r="B108" s="15">
        <f t="shared" ref="B108" ca="1" si="10">INDIRECT(CONCATENATE("'All DATA'!",P$1,$N108))</f>
        <v>286938</v>
      </c>
      <c r="C108" s="16">
        <f ca="1">IF(ISBLANK(INDIRECT(CONCATENATE("'All DATA'!",Q$1,$N108))),"*",INDIRECT(CONCATENATE("'All DATA'!",Q$1,$N108)))</f>
        <v>0.83849124201046921</v>
      </c>
      <c r="D108" s="16">
        <f t="shared" ref="D108:I108" ca="1" si="11">IF(ISBLANK(INDIRECT(CONCATENATE("'All DATA'!",R$1,$N108))),"*",INDIRECT(CONCATENATE("'All DATA'!",R$1,$N108)))</f>
        <v>0.83139196633038315</v>
      </c>
      <c r="E108" s="16">
        <f t="shared" ca="1" si="11"/>
        <v>0.87708319314536931</v>
      </c>
      <c r="F108" s="16">
        <f t="shared" ca="1" si="11"/>
        <v>0.73488500821369906</v>
      </c>
      <c r="G108" s="16">
        <f t="shared" ca="1" si="11"/>
        <v>0.90483050363002349</v>
      </c>
      <c r="H108" s="16">
        <f t="shared" ca="1" si="11"/>
        <v>0.82830288588827117</v>
      </c>
      <c r="I108" s="16">
        <f t="shared" ca="1" si="11"/>
        <v>0.89296615792966161</v>
      </c>
      <c r="K108" s="5"/>
      <c r="L108" s="5"/>
      <c r="N108" s="24">
        <f>8+8*($M$1-1)</f>
        <v>40</v>
      </c>
    </row>
    <row r="109" spans="1:29" s="9" customFormat="1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36"/>
      <c r="L109" s="36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>
      <c r="N110" s="5"/>
      <c r="Q110" s="24"/>
    </row>
    <row r="111" spans="1:29">
      <c r="A111" s="36" t="str">
        <f>CONCATENATE("Figure ", RIGHT(A106,LEN(A106)-6))</f>
        <v>Figure 24b. Persistence Rates from First to Second Year of College for Class of 2014, Student-Weighted Totals</v>
      </c>
      <c r="Q111" s="24"/>
    </row>
    <row r="112" spans="1:29">
      <c r="Q112" s="24"/>
    </row>
    <row r="132" spans="1:29" ht="15" thickBot="1">
      <c r="A132" s="11" t="str">
        <f>CONCATENATE("Table ",N132,"a. Six-Year Completion Rates for Class of 2010, School Percentile Distribution")</f>
        <v>Table 25a. Six-Year Completion Rates for Class of 2010, School Percentile Distribution</v>
      </c>
      <c r="N132" s="24">
        <f>5+5*($M$1-1)</f>
        <v>25</v>
      </c>
    </row>
    <row r="133" spans="1:29" ht="29" thickBot="1">
      <c r="A133" s="12"/>
      <c r="B133" s="21" t="s">
        <v>37</v>
      </c>
      <c r="C133" s="13" t="s">
        <v>38</v>
      </c>
      <c r="D133" s="13" t="s">
        <v>39</v>
      </c>
      <c r="E133" s="13" t="s">
        <v>40</v>
      </c>
    </row>
    <row r="134" spans="1:29" ht="15" thickBot="1">
      <c r="A134" s="14">
        <f ca="1">INDIRECT(CONCATENATE("'ALL DATA'!",O$1,$N134))</f>
        <v>2010</v>
      </c>
      <c r="B134" s="15">
        <f ca="1">INDIRECT(CONCATENATE("'ALL DATA'!",X$1,$N134))</f>
        <v>1355</v>
      </c>
      <c r="C134" s="16">
        <f ca="1">IF(ISBLANK(INDIRECT(CONCATENATE("'ALL DATA'!",Y$1,$N134))),"*",INDIRECT(CONCATENATE("'ALL DATA'!",Y$1,$N134)))</f>
        <v>0.17105263157894737</v>
      </c>
      <c r="D134" s="16">
        <f t="shared" ref="D134:E134" ca="1" si="12">IF(ISBLANK(INDIRECT(CONCATENATE("'ALL DATA'!",Z$1,$N134))),"*",INDIRECT(CONCATENATE("'ALL DATA'!",Z$1,$N134)))</f>
        <v>0.28969359331476324</v>
      </c>
      <c r="E134" s="16">
        <f t="shared" ca="1" si="12"/>
        <v>0.43142857142857144</v>
      </c>
      <c r="N134" s="24">
        <f>9+8*($M$1-1)</f>
        <v>41</v>
      </c>
    </row>
    <row r="137" spans="1:29" ht="15" thickBot="1">
      <c r="A137" s="11" t="str">
        <f>CONCATENATE("Table ",N137,"b. Six-Year Completion Rates for Class of 2010, Student-Weighted Totals")</f>
        <v>Table 25b. Six-Year Completion Rates for Class of 2010, Student-Weighted Totals</v>
      </c>
      <c r="N137" s="24">
        <f>5+5*($M$1-1)</f>
        <v>25</v>
      </c>
    </row>
    <row r="138" spans="1:29" ht="29" thickBot="1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5"/>
    </row>
    <row r="139" spans="1:29" ht="15" thickBot="1">
      <c r="A139" s="14">
        <f ca="1">INDIRECT(CONCATENATE("'All DATA'!",O$1,$N139))</f>
        <v>2010</v>
      </c>
      <c r="B139" s="15">
        <f t="shared" ref="B139" ca="1" si="13">INDIRECT(CONCATENATE("'All DATA'!",P$1,$N139))</f>
        <v>377020</v>
      </c>
      <c r="C139" s="16">
        <f ca="1">IF(ISBLANK(INDIRECT(CONCATENATE("'All DATA'!",Q$1,$N139))),"*",INDIRECT(CONCATENATE("'All DATA'!",Q$1,$N139)))</f>
        <v>0.35466023022651316</v>
      </c>
      <c r="D139" s="16">
        <f t="shared" ref="D139:I139" ca="1" si="14">IF(ISBLANK(INDIRECT(CONCATENATE("'All DATA'!",R$1,$N139))),"*",INDIRECT(CONCATENATE("'All DATA'!",R$1,$N139)))</f>
        <v>0.26910508726327514</v>
      </c>
      <c r="E139" s="16">
        <f t="shared" ca="1" si="14"/>
        <v>8.5555142963238018E-2</v>
      </c>
      <c r="F139" s="16">
        <f t="shared" ca="1" si="14"/>
        <v>7.4420455148267992E-2</v>
      </c>
      <c r="G139" s="16">
        <f t="shared" ca="1" si="14"/>
        <v>0.28023977507824521</v>
      </c>
      <c r="H139" s="16">
        <f t="shared" ca="1" si="14"/>
        <v>0.27995597050554349</v>
      </c>
      <c r="I139" s="16">
        <f t="shared" ca="1" si="14"/>
        <v>7.470425972096971E-2</v>
      </c>
      <c r="K139" s="5"/>
      <c r="L139" s="5"/>
      <c r="N139" s="24">
        <f>9+8*($M$1-1)</f>
        <v>41</v>
      </c>
    </row>
    <row r="140" spans="1:29" s="9" customFormat="1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36"/>
      <c r="L140" s="36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>
      <c r="N141" s="5"/>
      <c r="Q141" s="24"/>
    </row>
    <row r="142" spans="1:29">
      <c r="A142" s="36" t="str">
        <f>CONCATENATE("Figure ", RIGHT(A137,LEN(A137)-6))</f>
        <v>Figure 25b. Six-Year Completion Rates for Class of 2010, Student-Weighted Totals</v>
      </c>
      <c r="Q142" s="24"/>
    </row>
    <row r="143" spans="1:29">
      <c r="Q143" s="24"/>
    </row>
    <row r="163" spans="1:1">
      <c r="A163" s="28"/>
    </row>
    <row r="164" spans="1:1">
      <c r="A164" s="28" t="s">
        <v>47</v>
      </c>
    </row>
  </sheetData>
  <pageMargins left="0.7" right="0.7" top="0.75" bottom="0.75" header="0.3" footer="0.3"/>
  <pageSetup scale="87" fitToHeight="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164"/>
  <sheetViews>
    <sheetView topLeftCell="A121" workbookViewId="0">
      <selection activeCell="K123" sqref="K123"/>
    </sheetView>
  </sheetViews>
  <sheetFormatPr baseColWidth="10" defaultColWidth="8.83203125" defaultRowHeight="14" x14ac:dyDescent="0"/>
  <cols>
    <col min="1" max="1" width="11.6640625" style="36" customWidth="1"/>
    <col min="2" max="2" width="10.6640625" style="37" customWidth="1"/>
    <col min="3" max="9" width="10.6640625" style="36" customWidth="1"/>
    <col min="10" max="12" width="8.83203125" style="36"/>
    <col min="13" max="16" width="9.1640625" style="24" customWidth="1"/>
    <col min="17" max="17" width="9.1640625" style="5" customWidth="1"/>
    <col min="18" max="23" width="9.1640625" style="24" customWidth="1"/>
    <col min="24" max="27" width="8.83203125" style="24"/>
    <col min="28" max="29" width="8.83203125" style="19"/>
    <col min="30" max="16384" width="8.83203125" style="36"/>
  </cols>
  <sheetData>
    <row r="1" spans="1:30" ht="31" thickBot="1">
      <c r="A1" s="17" t="str">
        <f ca="1">INDIRECT(CONCATENATE("'All DATA'!A",$N1))</f>
        <v>Suburban Schools</v>
      </c>
      <c r="M1" s="27">
        <v>6</v>
      </c>
      <c r="N1" s="24">
        <f>2+8*($M$1-1)</f>
        <v>42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D1" s="5"/>
    </row>
    <row r="2" spans="1:30" ht="15" thickBot="1">
      <c r="A2" s="36" t="str">
        <f>CONCATENATE("Table ",N2,"a. College Enrollment Rates in the First Fall after High School Graduation for Classes 2015 and 2016, School Percentile Distribution")</f>
        <v>Table 26a. College Enrollment Rates in the First Fall after High School Graduation for Classes 2015 and 2016, School Percentile Distribution</v>
      </c>
      <c r="N2" s="24">
        <f>1+5*($M$1-1)</f>
        <v>26</v>
      </c>
    </row>
    <row r="3" spans="1:30" ht="29" thickBot="1">
      <c r="A3" s="12"/>
      <c r="B3" s="21" t="s">
        <v>37</v>
      </c>
      <c r="C3" s="13" t="s">
        <v>38</v>
      </c>
      <c r="D3" s="13" t="s">
        <v>39</v>
      </c>
      <c r="E3" s="13" t="s">
        <v>40</v>
      </c>
    </row>
    <row r="4" spans="1:30" ht="15" thickBot="1">
      <c r="A4" s="14">
        <f ca="1">INDIRECT(CONCATENATE("'ALL DATA'!",O$1,$N4))</f>
        <v>2015</v>
      </c>
      <c r="B4" s="15">
        <f ca="1">INDIRECT(CONCATENATE("'ALL DATA'!",X$1,$N4))</f>
        <v>1547</v>
      </c>
      <c r="C4" s="16">
        <f ca="1">IF(ISBLANK(INDIRECT(CONCATENATE("'ALL DATA'!",Y$1,$N4))),"*",INDIRECT(CONCATENATE("'ALL DATA'!",Y$1,$N4)))</f>
        <v>0.57518796992481203</v>
      </c>
      <c r="D4" s="16">
        <f t="shared" ref="D4:E5" ca="1" si="0">IF(ISBLANK(INDIRECT(CONCATENATE("'ALL DATA'!",Z$1,$N4))),"*",INDIRECT(CONCATENATE("'ALL DATA'!",Z$1,$N4)))</f>
        <v>0.68481375358166185</v>
      </c>
      <c r="E4" s="16">
        <f t="shared" ca="1" si="0"/>
        <v>0.78531073446327682</v>
      </c>
      <c r="N4" s="24">
        <f>2+8*($M$1-1)</f>
        <v>42</v>
      </c>
    </row>
    <row r="5" spans="1:30" ht="15" thickBot="1">
      <c r="A5" s="14">
        <f ca="1">INDIRECT(CONCATENATE("'ALL DATA'!",O$1,$N5))</f>
        <v>2016</v>
      </c>
      <c r="B5" s="15">
        <f ca="1">INDIRECT(CONCATENATE("'ALL DATA'!",X$1,$N5))</f>
        <v>1434</v>
      </c>
      <c r="C5" s="16">
        <f ca="1">IF(ISBLANK(INDIRECT(CONCATENATE("'ALL DATA'!",Y$1,$N5))),"*",INDIRECT(CONCATENATE("'ALL DATA'!",Y$1,$N5)))</f>
        <v>0.55924170616113744</v>
      </c>
      <c r="D5" s="16">
        <f t="shared" ca="1" si="0"/>
        <v>0.67775116678948666</v>
      </c>
      <c r="E5" s="16">
        <f t="shared" ca="1" si="0"/>
        <v>0.77717391304347827</v>
      </c>
      <c r="N5" s="24">
        <f>3+8*($M$1-1)</f>
        <v>43</v>
      </c>
    </row>
    <row r="8" spans="1:30" ht="15" thickBot="1">
      <c r="A8" s="36" t="str">
        <f>CONCATENATE("Table ",N8,"b. College Enrollment Rates in the First Fall after High School Graduation for Classes 2015 and 2016, Student-Weighted Totals")</f>
        <v>Table 26b. College Enrollment Rates in the First Fall after High School Graduation for Classes 2015 and 2016, Student-Weighted Totals</v>
      </c>
      <c r="N8" s="24">
        <f>1+5*($M$1-1)</f>
        <v>26</v>
      </c>
      <c r="Q8" s="24"/>
      <c r="R8" s="5"/>
    </row>
    <row r="9" spans="1:30" ht="29" thickBot="1">
      <c r="A9" s="12"/>
      <c r="B9" s="21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5"/>
    </row>
    <row r="10" spans="1:30" ht="15" thickBot="1">
      <c r="A10" s="14">
        <f ca="1">INDIRECT(CONCATENATE("'All DATA'!",O$1,$N10))</f>
        <v>2015</v>
      </c>
      <c r="B10" s="15">
        <f t="shared" ref="B10:B11" ca="1" si="1">INDIRECT(CONCATENATE("'All DATA'!",P$1,$N10))</f>
        <v>535680</v>
      </c>
      <c r="C10" s="16">
        <f ca="1">IF(ISBLANK(INDIRECT(CONCATENATE("'All DATA'!",Q$1,$N10))),"*",INDIRECT(CONCATENATE("'All DATA'!",Q$1,$N10)))</f>
        <v>0.68534199522102746</v>
      </c>
      <c r="D10" s="16">
        <f t="shared" ref="D10:I11" ca="1" si="2">IF(ISBLANK(INDIRECT(CONCATENATE("'All DATA'!",R$1,$N10))),"*",INDIRECT(CONCATENATE("'All DATA'!",R$1,$N10)))</f>
        <v>0.54850097072879334</v>
      </c>
      <c r="E10" s="16">
        <f t="shared" ca="1" si="2"/>
        <v>0.13684102449223418</v>
      </c>
      <c r="F10" s="16">
        <f t="shared" ca="1" si="2"/>
        <v>0.21235439068100359</v>
      </c>
      <c r="G10" s="16">
        <f t="shared" ca="1" si="2"/>
        <v>0.47298760454002392</v>
      </c>
      <c r="H10" s="16">
        <f t="shared" ca="1" si="2"/>
        <v>0.54186454599761047</v>
      </c>
      <c r="I10" s="16">
        <f t="shared" ca="1" si="2"/>
        <v>0.14347744922341696</v>
      </c>
      <c r="N10" s="24">
        <f>2+8*($M$1-1)</f>
        <v>42</v>
      </c>
    </row>
    <row r="11" spans="1:30" s="9" customFormat="1" ht="15" thickBot="1">
      <c r="A11" s="14">
        <f ca="1">INDIRECT(CONCATENATE("'All DATA'!",O$1,$N11))</f>
        <v>2016</v>
      </c>
      <c r="B11" s="15">
        <f t="shared" ca="1" si="1"/>
        <v>500486</v>
      </c>
      <c r="C11" s="16">
        <f ca="1">IF(ISBLANK(INDIRECT(CONCATENATE("'All DATA'!",Q$1,$N11))),"*",INDIRECT(CONCATENATE("'All DATA'!",Q$1,$N11)))</f>
        <v>0.6734514052341124</v>
      </c>
      <c r="D11" s="16">
        <f t="shared" ca="1" si="2"/>
        <v>0.53683819327613558</v>
      </c>
      <c r="E11" s="16">
        <f t="shared" ca="1" si="2"/>
        <v>0.13661321195797685</v>
      </c>
      <c r="F11" s="16">
        <f t="shared" ca="1" si="2"/>
        <v>0.20110452640033888</v>
      </c>
      <c r="G11" s="16">
        <f t="shared" ca="1" si="2"/>
        <v>0.47234687883377358</v>
      </c>
      <c r="H11" s="16">
        <f t="shared" ca="1" si="2"/>
        <v>0.53068017886614216</v>
      </c>
      <c r="I11" s="16">
        <f t="shared" ca="1" si="2"/>
        <v>0.14277122636797032</v>
      </c>
      <c r="J11" s="36"/>
      <c r="K11" s="36"/>
      <c r="L11" s="36"/>
      <c r="M11" s="24"/>
      <c r="N11" s="24">
        <f>3+8*($M$1-1)</f>
        <v>43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>
      <c r="Q12" s="24"/>
      <c r="S12" s="5"/>
    </row>
    <row r="13" spans="1:30">
      <c r="Q13" s="24"/>
      <c r="R13" s="5"/>
    </row>
    <row r="14" spans="1:30">
      <c r="A14" s="36" t="str">
        <f>CONCATENATE("Figure ", RIGHT(A8,LEN(A8)-6))</f>
        <v>Figure 26b. College Enrollment Rates in the First Fall after High School Graduation for Classes 2015 and 2016, Student-Weighted Totals</v>
      </c>
      <c r="Q14" s="24"/>
      <c r="U14" s="5"/>
    </row>
    <row r="15" spans="1:30">
      <c r="Q15" s="24"/>
      <c r="X15" s="5"/>
    </row>
    <row r="35" spans="1:14" ht="15" thickBot="1">
      <c r="A35" s="11" t="str">
        <f>CONCATENATE("Table ",N35,"a. College Enrollment Rates in the First Year after High School Graduation for Classes 2014 and 2015, School Percentile Distribution")</f>
        <v>Table 27a. College Enrollment Rates in the First Year after High School Graduation for Classes 2014 and 2015, School Percentile Distribution</v>
      </c>
      <c r="N35" s="24">
        <f>2+5*($M$1-1)</f>
        <v>27</v>
      </c>
    </row>
    <row r="36" spans="1:14" ht="29" thickBot="1">
      <c r="A36" s="12"/>
      <c r="B36" s="21" t="s">
        <v>37</v>
      </c>
      <c r="C36" s="13" t="s">
        <v>38</v>
      </c>
      <c r="D36" s="13" t="s">
        <v>39</v>
      </c>
      <c r="E36" s="13" t="s">
        <v>40</v>
      </c>
    </row>
    <row r="37" spans="1:14" ht="15" thickBot="1">
      <c r="A37" s="14">
        <f ca="1">INDIRECT(CONCATENATE("'ALL DATA'!",O$1,$N37))</f>
        <v>2014</v>
      </c>
      <c r="B37" s="15">
        <f ca="1">INDIRECT(CONCATENATE("'ALL DATA'!",X$1,$N37))</f>
        <v>1640</v>
      </c>
      <c r="C37" s="16">
        <f ca="1">IF(ISBLANK(INDIRECT(CONCATENATE("'ALL DATA'!",Y$1,$N37))),"*",INDIRECT(CONCATENATE("'ALL DATA'!",Y$1,$N37)))</f>
        <v>0.62786934597727106</v>
      </c>
      <c r="D37" s="16">
        <f t="shared" ref="D37:E38" ca="1" si="3">IF(ISBLANK(INDIRECT(CONCATENATE("'ALL DATA'!",Z$1,$N37))),"*",INDIRECT(CONCATENATE("'ALL DATA'!",Z$1,$N37)))</f>
        <v>0.73695553539019953</v>
      </c>
      <c r="E37" s="16">
        <f t="shared" ca="1" si="3"/>
        <v>0.82280637439889592</v>
      </c>
      <c r="N37" s="24">
        <f>4+8*($M$1-1)</f>
        <v>44</v>
      </c>
    </row>
    <row r="38" spans="1:14" ht="15" thickBot="1">
      <c r="A38" s="14">
        <f ca="1">INDIRECT(CONCATENATE("'ALL DATA'!",O$1,$N38))</f>
        <v>2015</v>
      </c>
      <c r="B38" s="15">
        <f ca="1">INDIRECT(CONCATENATE("'ALL DATA'!",X$1,$N38))</f>
        <v>1547</v>
      </c>
      <c r="C38" s="16">
        <f ca="1">IF(ISBLANK(INDIRECT(CONCATENATE("'ALL DATA'!",Y$1,$N38))),"*",INDIRECT(CONCATENATE("'ALL DATA'!",Y$1,$N38)))</f>
        <v>0.61904761904761907</v>
      </c>
      <c r="D38" s="16">
        <f t="shared" ca="1" si="3"/>
        <v>0.72916666666666663</v>
      </c>
      <c r="E38" s="16">
        <f t="shared" ca="1" si="3"/>
        <v>0.81694915254237288</v>
      </c>
      <c r="N38" s="24">
        <f>5+8*($M$1-1)</f>
        <v>45</v>
      </c>
    </row>
    <row r="41" spans="1:14" ht="15" thickBot="1">
      <c r="A41" s="11" t="str">
        <f>CONCATENATE("Table ",N41,"b. College Enrollment Rates in the First Year after High School Graduation for Classes 2014 and 2015,  Student-Weighted Totals")</f>
        <v>Table 27b. College Enrollment Rates in the First Year after High School Graduation for Classes 2014 and 2015,  Student-Weighted Totals</v>
      </c>
      <c r="N41" s="24">
        <f>2+5*($M$1-1)</f>
        <v>27</v>
      </c>
    </row>
    <row r="42" spans="1:14" ht="29" thickBot="1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" thickBot="1">
      <c r="A43" s="14">
        <f ca="1">INDIRECT(CONCATENATE("'All DATA'!",O$1,$N43))</f>
        <v>2014</v>
      </c>
      <c r="B43" s="15">
        <f t="shared" ref="B43:B44" ca="1" si="4">INDIRECT(CONCATENATE("'All DATA'!",P$1,$N43))</f>
        <v>571471</v>
      </c>
      <c r="C43" s="16">
        <f ca="1">IF(ISBLANK(INDIRECT(CONCATENATE("'All DATA'!",Q$1,$N43))),"*",INDIRECT(CONCATENATE("'All DATA'!",Q$1,$N43)))</f>
        <v>0.73369252333014279</v>
      </c>
      <c r="D43" s="16">
        <f t="shared" ref="D43:I44" ca="1" si="5">IF(ISBLANK(INDIRECT(CONCATENATE("'All DATA'!",R$1,$N43))),"*",INDIRECT(CONCATENATE("'All DATA'!",R$1,$N43)))</f>
        <v>0.58480832798164739</v>
      </c>
      <c r="E43" s="16">
        <f t="shared" ca="1" si="5"/>
        <v>0.14888419534849537</v>
      </c>
      <c r="F43" s="16">
        <f t="shared" ca="1" si="5"/>
        <v>0.23876977134447766</v>
      </c>
      <c r="G43" s="16">
        <f t="shared" ca="1" si="5"/>
        <v>0.49492275198566504</v>
      </c>
      <c r="H43" s="16">
        <f t="shared" ca="1" si="5"/>
        <v>0.58093411564191355</v>
      </c>
      <c r="I43" s="16">
        <f t="shared" ca="1" si="5"/>
        <v>0.15275840768822915</v>
      </c>
      <c r="N43" s="24">
        <f>4+8*($M$1-1)</f>
        <v>44</v>
      </c>
    </row>
    <row r="44" spans="1:14" ht="15" thickBot="1">
      <c r="A44" s="14">
        <f ca="1">INDIRECT(CONCATENATE("'All DATA'!",O$1,$N44))</f>
        <v>2015</v>
      </c>
      <c r="B44" s="15">
        <f t="shared" ca="1" si="4"/>
        <v>535680</v>
      </c>
      <c r="C44" s="16">
        <f ca="1">IF(ISBLANK(INDIRECT(CONCATENATE("'All DATA'!",Q$1,$N44))),"*",INDIRECT(CONCATENATE("'All DATA'!",Q$1,$N44)))</f>
        <v>0.72855062724014341</v>
      </c>
      <c r="D44" s="16">
        <f t="shared" ca="1" si="5"/>
        <v>0.58610924432497014</v>
      </c>
      <c r="E44" s="16">
        <f t="shared" ca="1" si="5"/>
        <v>0.14244138291517325</v>
      </c>
      <c r="F44" s="16">
        <f t="shared" ca="1" si="5"/>
        <v>0.23622498506571088</v>
      </c>
      <c r="G44" s="16">
        <f t="shared" ca="1" si="5"/>
        <v>0.49232564217443248</v>
      </c>
      <c r="H44" s="16">
        <f t="shared" ca="1" si="5"/>
        <v>0.57878957586618873</v>
      </c>
      <c r="I44" s="16">
        <f t="shared" ca="1" si="5"/>
        <v>0.1497610513739546</v>
      </c>
      <c r="N44" s="24">
        <f>5+8*($M$1-1)</f>
        <v>45</v>
      </c>
    </row>
    <row r="47" spans="1:14">
      <c r="A47" s="36" t="str">
        <f>CONCATENATE("Figure ", RIGHT(A41,LEN(A41)-6))</f>
        <v>Figure 27b. College Enrollment Rates in the First Year after High School Graduation for Classes 2014 and 2015,  Student-Weighted Totals</v>
      </c>
    </row>
    <row r="68" spans="1:29" ht="15" thickBot="1">
      <c r="A68" s="11" t="str">
        <f>CONCATENATE("Table ",N68,"a. College Enrollment Rates in the First Two Years after High School Graduation for Classes 2013 and 2014,  School Percentile Distribution")</f>
        <v>Table 28a. College Enrollment Rates in the First Two Years after High School Graduation for Classes 2013 and 2014,  School Percentile Distribution</v>
      </c>
      <c r="N68" s="24">
        <f>3+5*($M$1-1)</f>
        <v>28</v>
      </c>
    </row>
    <row r="69" spans="1:29" ht="29" thickBot="1">
      <c r="A69" s="12"/>
      <c r="B69" s="21" t="s">
        <v>37</v>
      </c>
      <c r="C69" s="13" t="s">
        <v>38</v>
      </c>
      <c r="D69" s="13" t="s">
        <v>39</v>
      </c>
      <c r="E69" s="13" t="s">
        <v>40</v>
      </c>
    </row>
    <row r="70" spans="1:29" ht="15" thickBot="1">
      <c r="A70" s="14">
        <f ca="1">INDIRECT(CONCATENATE("'ALL DATA'!",O$1,$N70))</f>
        <v>2013</v>
      </c>
      <c r="B70" s="15">
        <f ca="1">INDIRECT(CONCATENATE("'ALL DATA'!",X$1,$N70))</f>
        <v>1628</v>
      </c>
      <c r="C70" s="16">
        <f ca="1">IF(ISBLANK(INDIRECT(CONCATENATE("'ALL DATA'!",Y$1,$N70))),"*",INDIRECT(CONCATENATE("'ALL DATA'!",Y$1,$N70)))</f>
        <v>0.67211824123588837</v>
      </c>
      <c r="D70" s="16">
        <f t="shared" ref="D70:E71" ca="1" si="6">IF(ISBLANK(INDIRECT(CONCATENATE("'ALL DATA'!",Z$1,$N70))),"*",INDIRECT(CONCATENATE("'ALL DATA'!",Z$1,$N70)))</f>
        <v>0.7774674911056908</v>
      </c>
      <c r="E70" s="16">
        <f t="shared" ca="1" si="6"/>
        <v>0.85274348938732492</v>
      </c>
      <c r="N70" s="24">
        <f>6+8*($M$1-1)</f>
        <v>46</v>
      </c>
    </row>
    <row r="71" spans="1:29" ht="15" thickBot="1">
      <c r="A71" s="14">
        <f ca="1">INDIRECT(CONCATENATE("'ALL DATA'!",O$1,$N71))</f>
        <v>2014</v>
      </c>
      <c r="B71" s="15">
        <f ca="1">INDIRECT(CONCATENATE("'ALL DATA'!",X$1,$N71))</f>
        <v>1640</v>
      </c>
      <c r="C71" s="16">
        <f ca="1">IF(ISBLANK(INDIRECT(CONCATENATE("'ALL DATA'!",Y$1,$N71))),"*",INDIRECT(CONCATENATE("'ALL DATA'!",Y$1,$N71)))</f>
        <v>0.67539320837473871</v>
      </c>
      <c r="D71" s="16">
        <f t="shared" ca="1" si="6"/>
        <v>0.77579033971867206</v>
      </c>
      <c r="E71" s="16">
        <f t="shared" ca="1" si="6"/>
        <v>0.8548375342266088</v>
      </c>
      <c r="N71" s="24">
        <f>7+8*($M$1-1)</f>
        <v>47</v>
      </c>
    </row>
    <row r="74" spans="1:29" ht="15" thickBot="1">
      <c r="A74" s="11" t="str">
        <f>CONCATENATE("Table ",N74,"b. College Enrollment Rates in the First Two Years after High School Graduation for Class 2013 and 2014,  Student-Weighted Totals")</f>
        <v>Table 28b. College Enrollment Rates in the First Two Years after High School Graduation for Class 2013 and 2014,  Student-Weighted Totals</v>
      </c>
      <c r="N74" s="24">
        <f>3+5*($M$1-1)</f>
        <v>28</v>
      </c>
    </row>
    <row r="75" spans="1:29" ht="29" thickBot="1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5"/>
    </row>
    <row r="76" spans="1:29" ht="15" thickBot="1">
      <c r="A76" s="14">
        <f ca="1">INDIRECT(CONCATENATE("'All DATA'!",O$1,$N76))</f>
        <v>2013</v>
      </c>
      <c r="B76" s="15">
        <f t="shared" ref="B76:B77" ca="1" si="7">INDIRECT(CONCATENATE("'All DATA'!",P$1,$N76))</f>
        <v>570699</v>
      </c>
      <c r="C76" s="16">
        <f ca="1">IF(ISBLANK(INDIRECT(CONCATENATE("'All DATA'!",Q$1,$N76))),"*",INDIRECT(CONCATENATE("'All DATA'!",Q$1,$N76)))</f>
        <v>0.77394738732676949</v>
      </c>
      <c r="D76" s="16">
        <f t="shared" ref="D76:I77" ca="1" si="8">IF(ISBLANK(INDIRECT(CONCATENATE("'All DATA'!",R$1,$N76))),"*",INDIRECT(CONCATENATE("'All DATA'!",R$1,$N76)))</f>
        <v>0.61720977257713783</v>
      </c>
      <c r="E76" s="16">
        <f t="shared" ca="1" si="8"/>
        <v>0.1567376147496316</v>
      </c>
      <c r="F76" s="16">
        <f t="shared" ca="1" si="8"/>
        <v>0.26974114200305238</v>
      </c>
      <c r="G76" s="16">
        <f t="shared" ca="1" si="8"/>
        <v>0.50420624532371705</v>
      </c>
      <c r="H76" s="16">
        <f t="shared" ca="1" si="8"/>
        <v>0.6157203709836534</v>
      </c>
      <c r="I76" s="16">
        <f t="shared" ca="1" si="8"/>
        <v>0.15822701634311606</v>
      </c>
      <c r="K76" s="5"/>
      <c r="L76" s="5"/>
      <c r="N76" s="24">
        <f>6+8*($M$1-1)</f>
        <v>46</v>
      </c>
    </row>
    <row r="77" spans="1:29" ht="15" thickBot="1">
      <c r="A77" s="14">
        <f ca="1">INDIRECT(CONCATENATE("'All DATA'!",O$1,$N77))</f>
        <v>2014</v>
      </c>
      <c r="B77" s="15">
        <f t="shared" ca="1" si="7"/>
        <v>571471</v>
      </c>
      <c r="C77" s="16">
        <f ca="1">IF(ISBLANK(INDIRECT(CONCATENATE("'All DATA'!",Q$1,$N77))),"*",INDIRECT(CONCATENATE("'All DATA'!",Q$1,$N77)))</f>
        <v>0.77246089477856272</v>
      </c>
      <c r="D77" s="16">
        <f t="shared" ca="1" si="8"/>
        <v>0.61859131959452007</v>
      </c>
      <c r="E77" s="16">
        <f t="shared" ca="1" si="8"/>
        <v>0.1538695751840426</v>
      </c>
      <c r="F77" s="16">
        <f t="shared" ca="1" si="8"/>
        <v>0.26458035490864801</v>
      </c>
      <c r="G77" s="16">
        <f t="shared" ca="1" si="8"/>
        <v>0.50788053986991466</v>
      </c>
      <c r="H77" s="16">
        <f t="shared" ca="1" si="8"/>
        <v>0.61297948627314425</v>
      </c>
      <c r="I77" s="16">
        <f t="shared" ca="1" si="8"/>
        <v>0.15948140850541848</v>
      </c>
      <c r="K77" s="5"/>
      <c r="L77" s="5"/>
      <c r="N77" s="24">
        <f>7+8*($M$1-1)</f>
        <v>47</v>
      </c>
    </row>
    <row r="78" spans="1:29" s="9" customFormat="1">
      <c r="A78" s="6"/>
      <c r="B78" s="7"/>
      <c r="C78" s="8"/>
      <c r="D78" s="8"/>
      <c r="E78" s="8"/>
      <c r="F78" s="8"/>
      <c r="G78" s="8"/>
      <c r="H78" s="8"/>
      <c r="I78" s="8"/>
      <c r="J78" s="5"/>
      <c r="K78" s="36"/>
      <c r="L78" s="36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>
      <c r="N79" s="5"/>
      <c r="Q79" s="24"/>
    </row>
    <row r="80" spans="1:29">
      <c r="A80" s="36" t="str">
        <f>CONCATENATE("Figure ", RIGHT(A74,LEN(A74)-6))</f>
        <v>Figure 28b. College Enrollment Rates in the First Two Years after High School Graduation for Class 2013 and 2014,  Student-Weighted Totals</v>
      </c>
      <c r="Q80" s="24"/>
    </row>
    <row r="81" spans="17:17">
      <c r="Q81" s="24"/>
    </row>
    <row r="101" spans="1:29" ht="15" thickBot="1">
      <c r="A101" s="11" t="str">
        <f>CONCATENATE("Table ",N101,"a. Persistence Rates from First to Second Year of College for Class of 2014, School Percentile Distribution")</f>
        <v>Table 29a. Persistence Rates from First to Second Year of College for Class of 2014, School Percentile Distribution</v>
      </c>
      <c r="N101" s="24">
        <f>4+5*($M$1-1)</f>
        <v>29</v>
      </c>
    </row>
    <row r="102" spans="1:29" ht="29" thickBot="1">
      <c r="A102" s="12"/>
      <c r="B102" s="21" t="s">
        <v>37</v>
      </c>
      <c r="C102" s="13" t="s">
        <v>38</v>
      </c>
      <c r="D102" s="13" t="s">
        <v>39</v>
      </c>
      <c r="E102" s="13" t="s">
        <v>40</v>
      </c>
    </row>
    <row r="103" spans="1:29" ht="15" thickBot="1">
      <c r="A103" s="14">
        <f ca="1">INDIRECT(CONCATENATE("'ALL DATA'!",O$1,$N103))</f>
        <v>2014</v>
      </c>
      <c r="B103" s="15">
        <f ca="1">INDIRECT(CONCATENATE("'ALL DATA'!",X$1,$N103))</f>
        <v>1640</v>
      </c>
      <c r="C103" s="16">
        <f ca="1">IF(ISBLANK(INDIRECT(CONCATENATE("'ALL DATA'!",Y$1,$N103))),"*",INDIRECT(CONCATENATE("'ALL DATA'!",Y$1,$N103)))</f>
        <v>0.81871345029239762</v>
      </c>
      <c r="D103" s="16">
        <f t="shared" ref="D103:E103" ca="1" si="9">IF(ISBLANK(INDIRECT(CONCATENATE("'ALL DATA'!",Z$1,$N103))),"*",INDIRECT(CONCATENATE("'ALL DATA'!",Z$1,$N103)))</f>
        <v>0.8776223776223776</v>
      </c>
      <c r="E103" s="16">
        <f t="shared" ca="1" si="9"/>
        <v>0.91698113207547172</v>
      </c>
      <c r="N103" s="24">
        <f>8+8*($M$1-1)</f>
        <v>48</v>
      </c>
    </row>
    <row r="106" spans="1:29" ht="15" thickBot="1">
      <c r="A106" s="11" t="str">
        <f>CONCATENATE("Table ",N106,"b. Persistence Rates from First to Second Year of College for Class of 2014, Student-Weighted Totals")</f>
        <v>Table 29b. Persistence Rates from First to Second Year of College for Class of 2014, Student-Weighted Totals</v>
      </c>
      <c r="N106" s="24">
        <f>4+5*($M$1-1)</f>
        <v>29</v>
      </c>
    </row>
    <row r="107" spans="1:29" ht="43" thickBot="1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5"/>
    </row>
    <row r="108" spans="1:29" ht="15" thickBot="1">
      <c r="A108" s="14">
        <f ca="1">INDIRECT(CONCATENATE("'All DATA'!",O$1,$N108))</f>
        <v>2014</v>
      </c>
      <c r="B108" s="15">
        <f t="shared" ref="B108" ca="1" si="10">INDIRECT(CONCATENATE("'All DATA'!",P$1,$N108))</f>
        <v>419284</v>
      </c>
      <c r="C108" s="16">
        <f ca="1">IF(ISBLANK(INDIRECT(CONCATENATE("'All DATA'!",Q$1,$N108))),"*",INDIRECT(CONCATENATE("'All DATA'!",Q$1,$N108)))</f>
        <v>0.87706900334856563</v>
      </c>
      <c r="D108" s="16">
        <f t="shared" ref="D108:I108" ca="1" si="11">IF(ISBLANK(INDIRECT(CONCATENATE("'All DATA'!",R$1,$N108))),"*",INDIRECT(CONCATENATE("'All DATA'!",R$1,$N108)))</f>
        <v>0.86428227324274909</v>
      </c>
      <c r="E108" s="16">
        <f t="shared" ca="1" si="11"/>
        <v>0.92729452417051583</v>
      </c>
      <c r="F108" s="16">
        <f t="shared" ca="1" si="11"/>
        <v>0.76509344082081343</v>
      </c>
      <c r="G108" s="16">
        <f t="shared" ca="1" si="11"/>
        <v>0.93109032153135762</v>
      </c>
      <c r="H108" s="16">
        <f t="shared" ca="1" si="11"/>
        <v>0.86231991011696241</v>
      </c>
      <c r="I108" s="16">
        <f t="shared" ca="1" si="11"/>
        <v>0.93315921509330213</v>
      </c>
      <c r="K108" s="5"/>
      <c r="L108" s="5"/>
      <c r="N108" s="24">
        <f>8+8*($M$1-1)</f>
        <v>48</v>
      </c>
    </row>
    <row r="109" spans="1:29" s="9" customFormat="1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36"/>
      <c r="L109" s="36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>
      <c r="N110" s="5"/>
      <c r="Q110" s="24"/>
    </row>
    <row r="111" spans="1:29">
      <c r="A111" s="36" t="str">
        <f>CONCATENATE("Figure ", RIGHT(A106,LEN(A106)-6))</f>
        <v>Figure 29b. Persistence Rates from First to Second Year of College for Class of 2014, Student-Weighted Totals</v>
      </c>
      <c r="Q111" s="24"/>
    </row>
    <row r="112" spans="1:29">
      <c r="Q112" s="24"/>
    </row>
    <row r="132" spans="1:29" ht="15" thickBot="1">
      <c r="A132" s="11" t="str">
        <f>CONCATENATE("Table ",N132,"a. Six-Year Completion Rates for Class of 2010, School Percentile Distribution")</f>
        <v>Table 30a. Six-Year Completion Rates for Class of 2010, School Percentile Distribution</v>
      </c>
      <c r="N132" s="24">
        <f>5+5*($M$1-1)</f>
        <v>30</v>
      </c>
    </row>
    <row r="133" spans="1:29" ht="29" thickBot="1">
      <c r="A133" s="12"/>
      <c r="B133" s="21" t="s">
        <v>37</v>
      </c>
      <c r="C133" s="13" t="s">
        <v>38</v>
      </c>
      <c r="D133" s="13" t="s">
        <v>39</v>
      </c>
      <c r="E133" s="13" t="s">
        <v>40</v>
      </c>
    </row>
    <row r="134" spans="1:29" ht="15" thickBot="1">
      <c r="A134" s="14">
        <f ca="1">INDIRECT(CONCATENATE("'ALL DATA'!",O$1,$N134))</f>
        <v>2010</v>
      </c>
      <c r="B134" s="15">
        <f ca="1">INDIRECT(CONCATENATE("'ALL DATA'!",X$1,$N134))</f>
        <v>1337</v>
      </c>
      <c r="C134" s="16">
        <f ca="1">IF(ISBLANK(INDIRECT(CONCATENATE("'ALL DATA'!",Y$1,$N134))),"*",INDIRECT(CONCATENATE("'ALL DATA'!",Y$1,$N134)))</f>
        <v>0.30232558139534882</v>
      </c>
      <c r="D134" s="16">
        <f t="shared" ref="D134:E134" ca="1" si="12">IF(ISBLANK(INDIRECT(CONCATENATE("'ALL DATA'!",Z$1,$N134))),"*",INDIRECT(CONCATENATE("'ALL DATA'!",Z$1,$N134)))</f>
        <v>0.44357976653696496</v>
      </c>
      <c r="E134" s="16">
        <f t="shared" ca="1" si="12"/>
        <v>0.57641921397379914</v>
      </c>
      <c r="N134" s="24">
        <f>9+8*($M$1-1)</f>
        <v>49</v>
      </c>
    </row>
    <row r="137" spans="1:29" ht="15" thickBot="1">
      <c r="A137" s="11" t="str">
        <f>CONCATENATE("Table ",N137,"b. Six-Year Completion Rates for Class of 2010, Student-Weighted Totals")</f>
        <v>Table 30b. Six-Year Completion Rates for Class of 2010, Student-Weighted Totals</v>
      </c>
      <c r="N137" s="24">
        <f>5+5*($M$1-1)</f>
        <v>30</v>
      </c>
    </row>
    <row r="138" spans="1:29" ht="29" thickBot="1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5"/>
    </row>
    <row r="139" spans="1:29" ht="15" thickBot="1">
      <c r="A139" s="14">
        <f ca="1">INDIRECT(CONCATENATE("'All DATA'!",O$1,$N139))</f>
        <v>2010</v>
      </c>
      <c r="B139" s="15">
        <f t="shared" ref="B139" ca="1" si="13">INDIRECT(CONCATENATE("'All DATA'!",P$1,$N139))</f>
        <v>475431</v>
      </c>
      <c r="C139" s="16">
        <f ca="1">IF(ISBLANK(INDIRECT(CONCATENATE("'All DATA'!",Q$1,$N139))),"*",INDIRECT(CONCATENATE("'All DATA'!",Q$1,$N139)))</f>
        <v>0.45468848266099604</v>
      </c>
      <c r="D139" s="16">
        <f t="shared" ref="D139:I139" ca="1" si="14">IF(ISBLANK(INDIRECT(CONCATENATE("'All DATA'!",R$1,$N139))),"*",INDIRECT(CONCATENATE("'All DATA'!",R$1,$N139)))</f>
        <v>0.3246675122152321</v>
      </c>
      <c r="E139" s="16">
        <f t="shared" ca="1" si="14"/>
        <v>0.13002097044576394</v>
      </c>
      <c r="F139" s="16">
        <f t="shared" ca="1" si="14"/>
        <v>7.7676886866863956E-2</v>
      </c>
      <c r="G139" s="16">
        <f t="shared" ca="1" si="14"/>
        <v>0.37701159579413207</v>
      </c>
      <c r="H139" s="16">
        <f t="shared" ca="1" si="14"/>
        <v>0.33872633463110313</v>
      </c>
      <c r="I139" s="16">
        <f t="shared" ca="1" si="14"/>
        <v>0.11596214802989288</v>
      </c>
      <c r="K139" s="5"/>
      <c r="L139" s="5"/>
      <c r="N139" s="24">
        <f>9+8*($M$1-1)</f>
        <v>49</v>
      </c>
    </row>
    <row r="140" spans="1:29" s="9" customFormat="1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36"/>
      <c r="L140" s="36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>
      <c r="N141" s="5"/>
      <c r="Q141" s="24"/>
    </row>
    <row r="142" spans="1:29">
      <c r="A142" s="36" t="str">
        <f>CONCATENATE("Figure ", RIGHT(A137,LEN(A137)-6))</f>
        <v>Figure 30b. Six-Year Completion Rates for Class of 2010, Student-Weighted Totals</v>
      </c>
      <c r="Q142" s="24"/>
    </row>
    <row r="143" spans="1:29">
      <c r="Q143" s="24"/>
    </row>
    <row r="163" spans="1:1">
      <c r="A163" s="28"/>
    </row>
    <row r="164" spans="1:1">
      <c r="A164" s="28" t="s">
        <v>47</v>
      </c>
    </row>
  </sheetData>
  <pageMargins left="0.7" right="0.7" top="0.75" bottom="0.75" header="0.3" footer="0.3"/>
  <pageSetup scale="87" fitToHeight="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164"/>
  <sheetViews>
    <sheetView topLeftCell="A108" workbookViewId="0">
      <selection activeCell="J123" sqref="J123"/>
    </sheetView>
  </sheetViews>
  <sheetFormatPr baseColWidth="10" defaultColWidth="8.83203125" defaultRowHeight="14" x14ac:dyDescent="0"/>
  <cols>
    <col min="1" max="1" width="11.6640625" style="36" customWidth="1"/>
    <col min="2" max="2" width="10.6640625" style="37" customWidth="1"/>
    <col min="3" max="9" width="10.6640625" style="36" customWidth="1"/>
    <col min="10" max="12" width="8.83203125" style="36"/>
    <col min="13" max="16" width="9.1640625" style="24" customWidth="1"/>
    <col min="17" max="17" width="9.1640625" style="5" customWidth="1"/>
    <col min="18" max="23" width="9.1640625" style="24" customWidth="1"/>
    <col min="24" max="27" width="8.83203125" style="24"/>
    <col min="28" max="29" width="8.83203125" style="19"/>
    <col min="30" max="16384" width="8.83203125" style="36"/>
  </cols>
  <sheetData>
    <row r="1" spans="1:30" ht="31" thickBot="1">
      <c r="A1" s="17" t="str">
        <f ca="1">INDIRECT(CONCATENATE("'All DATA'!A",$N1))</f>
        <v>Rural Schools</v>
      </c>
      <c r="M1" s="27">
        <v>7</v>
      </c>
      <c r="N1" s="24">
        <f>2+8*($M$1-1)</f>
        <v>50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D1" s="5"/>
    </row>
    <row r="2" spans="1:30" ht="15" thickBot="1">
      <c r="A2" s="36" t="str">
        <f>CONCATENATE("Table ",N2,"a. College Enrollment Rates in the First Fall after High School Graduation for Classes 2015 and 2016, School Percentile Distribution")</f>
        <v>Table 31a. College Enrollment Rates in the First Fall after High School Graduation for Classes 2015 and 2016, School Percentile Distribution</v>
      </c>
      <c r="N2" s="24">
        <f>1+5*($M$1-1)</f>
        <v>31</v>
      </c>
    </row>
    <row r="3" spans="1:30" ht="29" thickBot="1">
      <c r="A3" s="12"/>
      <c r="B3" s="21" t="s">
        <v>37</v>
      </c>
      <c r="C3" s="13" t="s">
        <v>38</v>
      </c>
      <c r="D3" s="13" t="s">
        <v>39</v>
      </c>
      <c r="E3" s="13" t="s">
        <v>40</v>
      </c>
    </row>
    <row r="4" spans="1:30" ht="15" thickBot="1">
      <c r="A4" s="14">
        <f ca="1">INDIRECT(CONCATENATE("'ALL DATA'!",O$1,$N4))</f>
        <v>2015</v>
      </c>
      <c r="B4" s="15">
        <f ca="1">INDIRECT(CONCATENATE("'ALL DATA'!",X$1,$N4))</f>
        <v>2305</v>
      </c>
      <c r="C4" s="16">
        <f ca="1">IF(ISBLANK(INDIRECT(CONCATENATE("'ALL DATA'!",Y$1,$N4))),"*",INDIRECT(CONCATENATE("'ALL DATA'!",Y$1,$N4)))</f>
        <v>0.5</v>
      </c>
      <c r="D4" s="16">
        <f t="shared" ref="D4:E5" ca="1" si="0">IF(ISBLANK(INDIRECT(CONCATENATE("'ALL DATA'!",Z$1,$N4))),"*",INDIRECT(CONCATENATE("'ALL DATA'!",Z$1,$N4)))</f>
        <v>0.60869565217391308</v>
      </c>
      <c r="E4" s="16">
        <f t="shared" ca="1" si="0"/>
        <v>0.7142857142857143</v>
      </c>
      <c r="N4" s="24">
        <f>2+8*($M$1-1)</f>
        <v>50</v>
      </c>
    </row>
    <row r="5" spans="1:30" ht="15" thickBot="1">
      <c r="A5" s="14">
        <f ca="1">INDIRECT(CONCATENATE("'ALL DATA'!",O$1,$N5))</f>
        <v>2016</v>
      </c>
      <c r="B5" s="15">
        <f ca="1">INDIRECT(CONCATENATE("'ALL DATA'!",X$1,$N5))</f>
        <v>2227</v>
      </c>
      <c r="C5" s="16">
        <f ca="1">IF(ISBLANK(INDIRECT(CONCATENATE("'ALL DATA'!",Y$1,$N5))),"*",INDIRECT(CONCATENATE("'ALL DATA'!",Y$1,$N5)))</f>
        <v>0.5</v>
      </c>
      <c r="D5" s="16">
        <f t="shared" ca="1" si="0"/>
        <v>0.60869565217391308</v>
      </c>
      <c r="E5" s="16">
        <f t="shared" ca="1" si="0"/>
        <v>0.70769230769230773</v>
      </c>
      <c r="N5" s="24">
        <f>3+8*($M$1-1)</f>
        <v>51</v>
      </c>
    </row>
    <row r="8" spans="1:30" ht="15" thickBot="1">
      <c r="A8" s="36" t="str">
        <f>CONCATENATE("Table ",N8,"b. College Enrollment Rates in the First Fall after High School Graduation for Classes 2015 and 2016, Student-Weighted Totals")</f>
        <v>Table 31b. College Enrollment Rates in the First Fall after High School Graduation for Classes 2015 and 2016, Student-Weighted Totals</v>
      </c>
      <c r="N8" s="24">
        <f>1+5*($M$1-1)</f>
        <v>31</v>
      </c>
      <c r="Q8" s="24"/>
      <c r="R8" s="5"/>
    </row>
    <row r="9" spans="1:30" ht="29" thickBot="1">
      <c r="A9" s="12"/>
      <c r="B9" s="21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5"/>
    </row>
    <row r="10" spans="1:30" ht="15" thickBot="1">
      <c r="A10" s="14">
        <f ca="1">INDIRECT(CONCATENATE("'All DATA'!",O$1,$N10))</f>
        <v>2015</v>
      </c>
      <c r="B10" s="15">
        <f t="shared" ref="B10:B11" ca="1" si="1">INDIRECT(CONCATENATE("'All DATA'!",P$1,$N10))</f>
        <v>220624</v>
      </c>
      <c r="C10" s="16">
        <f ca="1">IF(ISBLANK(INDIRECT(CONCATENATE("'All DATA'!",Q$1,$N10))),"*",INDIRECT(CONCATENATE("'All DATA'!",Q$1,$N10)))</f>
        <v>0.61730364783523095</v>
      </c>
      <c r="D10" s="16">
        <f t="shared" ref="D10:I11" ca="1" si="2">IF(ISBLANK(INDIRECT(CONCATENATE("'All DATA'!",R$1,$N10))),"*",INDIRECT(CONCATENATE("'All DATA'!",R$1,$N10)))</f>
        <v>0.50184930016679963</v>
      </c>
      <c r="E10" s="16">
        <f t="shared" ca="1" si="2"/>
        <v>0.11545434766843136</v>
      </c>
      <c r="F10" s="16">
        <f t="shared" ca="1" si="2"/>
        <v>0.20939245050402494</v>
      </c>
      <c r="G10" s="16">
        <f t="shared" ca="1" si="2"/>
        <v>0.40791119733120601</v>
      </c>
      <c r="H10" s="16">
        <f t="shared" ca="1" si="2"/>
        <v>0.49694049604757418</v>
      </c>
      <c r="I10" s="16">
        <f t="shared" ca="1" si="2"/>
        <v>0.12036315178765683</v>
      </c>
      <c r="N10" s="24">
        <f>2+8*($M$1-1)</f>
        <v>50</v>
      </c>
    </row>
    <row r="11" spans="1:30" s="9" customFormat="1" ht="15" thickBot="1">
      <c r="A11" s="14">
        <f ca="1">INDIRECT(CONCATENATE("'All DATA'!",O$1,$N11))</f>
        <v>2016</v>
      </c>
      <c r="B11" s="15">
        <f t="shared" ca="1" si="1"/>
        <v>211001</v>
      </c>
      <c r="C11" s="16">
        <f ca="1">IF(ISBLANK(INDIRECT(CONCATENATE("'All DATA'!",Q$1,$N11))),"*",INDIRECT(CONCATENATE("'All DATA'!",Q$1,$N11)))</f>
        <v>0.61252790271136159</v>
      </c>
      <c r="D11" s="16">
        <f t="shared" ca="1" si="2"/>
        <v>0.4979265501111369</v>
      </c>
      <c r="E11" s="16">
        <f t="shared" ca="1" si="2"/>
        <v>0.11460135260022464</v>
      </c>
      <c r="F11" s="16">
        <f t="shared" ca="1" si="2"/>
        <v>0.20207961099710428</v>
      </c>
      <c r="G11" s="16">
        <f t="shared" ca="1" si="2"/>
        <v>0.41044829171425729</v>
      </c>
      <c r="H11" s="16">
        <f t="shared" ca="1" si="2"/>
        <v>0.49152847616835937</v>
      </c>
      <c r="I11" s="16">
        <f t="shared" ca="1" si="2"/>
        <v>0.12099942654300216</v>
      </c>
      <c r="J11" s="36"/>
      <c r="K11" s="36"/>
      <c r="L11" s="36"/>
      <c r="M11" s="24"/>
      <c r="N11" s="24">
        <f>3+8*($M$1-1)</f>
        <v>51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>
      <c r="Q12" s="24"/>
      <c r="S12" s="5"/>
    </row>
    <row r="13" spans="1:30">
      <c r="Q13" s="24"/>
      <c r="R13" s="5"/>
    </row>
    <row r="14" spans="1:30">
      <c r="A14" s="36" t="str">
        <f>CONCATENATE("Figure ", RIGHT(A8,LEN(A8)-6))</f>
        <v>Figure 31b. College Enrollment Rates in the First Fall after High School Graduation for Classes 2015 and 2016, Student-Weighted Totals</v>
      </c>
      <c r="Q14" s="24"/>
      <c r="U14" s="5"/>
    </row>
    <row r="15" spans="1:30">
      <c r="Q15" s="24"/>
      <c r="X15" s="5"/>
    </row>
    <row r="35" spans="1:14" ht="15" thickBot="1">
      <c r="A35" s="11" t="str">
        <f>CONCATENATE("Table ",N35,"a. College Enrollment Rates in the First Year after High School Graduation for Classes 2014 and 2015, School Percentile Distribution")</f>
        <v>Table 32a. College Enrollment Rates in the First Year after High School Graduation for Classes 2014 and 2015, School Percentile Distribution</v>
      </c>
      <c r="N35" s="24">
        <f>2+5*($M$1-1)</f>
        <v>32</v>
      </c>
    </row>
    <row r="36" spans="1:14" ht="29" thickBot="1">
      <c r="A36" s="12"/>
      <c r="B36" s="21" t="s">
        <v>37</v>
      </c>
      <c r="C36" s="13" t="s">
        <v>38</v>
      </c>
      <c r="D36" s="13" t="s">
        <v>39</v>
      </c>
      <c r="E36" s="13" t="s">
        <v>40</v>
      </c>
    </row>
    <row r="37" spans="1:14" ht="15" thickBot="1">
      <c r="A37" s="14">
        <f ca="1">INDIRECT(CONCATENATE("'ALL DATA'!",O$1,$N37))</f>
        <v>2014</v>
      </c>
      <c r="B37" s="15">
        <f ca="1">INDIRECT(CONCATENATE("'ALL DATA'!",X$1,$N37))</f>
        <v>2338</v>
      </c>
      <c r="C37" s="16">
        <f ca="1">IF(ISBLANK(INDIRECT(CONCATENATE("'ALL DATA'!",Y$1,$N37))),"*",INDIRECT(CONCATENATE("'ALL DATA'!",Y$1,$N37)))</f>
        <v>0.54430379746835444</v>
      </c>
      <c r="D37" s="16">
        <f t="shared" ref="D37:E38" ca="1" si="3">IF(ISBLANK(INDIRECT(CONCATENATE("'ALL DATA'!",Z$1,$N37))),"*",INDIRECT(CONCATENATE("'ALL DATA'!",Z$1,$N37)))</f>
        <v>0.65277777777777779</v>
      </c>
      <c r="E37" s="16">
        <f t="shared" ca="1" si="3"/>
        <v>0.74766355140186913</v>
      </c>
      <c r="N37" s="24">
        <f>4+8*($M$1-1)</f>
        <v>52</v>
      </c>
    </row>
    <row r="38" spans="1:14" ht="15" thickBot="1">
      <c r="A38" s="14">
        <f ca="1">INDIRECT(CONCATENATE("'ALL DATA'!",O$1,$N38))</f>
        <v>2015</v>
      </c>
      <c r="B38" s="15">
        <f ca="1">INDIRECT(CONCATENATE("'ALL DATA'!",X$1,$N38))</f>
        <v>2305</v>
      </c>
      <c r="C38" s="16">
        <f ca="1">IF(ISBLANK(INDIRECT(CONCATENATE("'ALL DATA'!",Y$1,$N38))),"*",INDIRECT(CONCATENATE("'ALL DATA'!",Y$1,$N38)))</f>
        <v>0.52542372881355937</v>
      </c>
      <c r="D38" s="16">
        <f t="shared" ca="1" si="3"/>
        <v>0.63829787234042556</v>
      </c>
      <c r="E38" s="16">
        <f t="shared" ca="1" si="3"/>
        <v>0.73913043478260865</v>
      </c>
      <c r="N38" s="24">
        <f>5+8*($M$1-1)</f>
        <v>53</v>
      </c>
    </row>
    <row r="41" spans="1:14" ht="15" thickBot="1">
      <c r="A41" s="11" t="str">
        <f>CONCATENATE("Table ",N41,"b. College Enrollment Rates in the First Year after High School Graduation for Classes 2014 and 2015,  Student-Weighted Totals")</f>
        <v>Table 32b. College Enrollment Rates in the First Year after High School Graduation for Classes 2014 and 2015,  Student-Weighted Totals</v>
      </c>
      <c r="N41" s="24">
        <f>2+5*($M$1-1)</f>
        <v>32</v>
      </c>
    </row>
    <row r="42" spans="1:14" ht="29" thickBot="1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" thickBot="1">
      <c r="A43" s="14">
        <f ca="1">INDIRECT(CONCATENATE("'All DATA'!",O$1,$N43))</f>
        <v>2014</v>
      </c>
      <c r="B43" s="15">
        <f t="shared" ref="B43:B44" ca="1" si="4">INDIRECT(CONCATENATE("'All DATA'!",P$1,$N43))</f>
        <v>232100</v>
      </c>
      <c r="C43" s="16">
        <f ca="1">IF(ISBLANK(INDIRECT(CONCATENATE("'All DATA'!",Q$1,$N43))),"*",INDIRECT(CONCATENATE("'All DATA'!",Q$1,$N43)))</f>
        <v>0.65588539422662651</v>
      </c>
      <c r="D43" s="16">
        <f t="shared" ref="D43:I44" ca="1" si="5">IF(ISBLANK(INDIRECT(CONCATENATE("'All DATA'!",R$1,$N43))),"*",INDIRECT(CONCATENATE("'All DATA'!",R$1,$N43)))</f>
        <v>0.53232658336923744</v>
      </c>
      <c r="E43" s="16">
        <f t="shared" ca="1" si="5"/>
        <v>0.12355881085738905</v>
      </c>
      <c r="F43" s="16">
        <f t="shared" ca="1" si="5"/>
        <v>0.22756139595002153</v>
      </c>
      <c r="G43" s="16">
        <f t="shared" ca="1" si="5"/>
        <v>0.42832399827660489</v>
      </c>
      <c r="H43" s="16">
        <f t="shared" ca="1" si="5"/>
        <v>0.52825506247307197</v>
      </c>
      <c r="I43" s="16">
        <f t="shared" ca="1" si="5"/>
        <v>0.12763033175355451</v>
      </c>
      <c r="N43" s="24">
        <f>4+8*($M$1-1)</f>
        <v>52</v>
      </c>
    </row>
    <row r="44" spans="1:14" ht="15" thickBot="1">
      <c r="A44" s="14">
        <f ca="1">INDIRECT(CONCATENATE("'All DATA'!",O$1,$N44))</f>
        <v>2015</v>
      </c>
      <c r="B44" s="15">
        <f t="shared" ca="1" si="4"/>
        <v>220624</v>
      </c>
      <c r="C44" s="16">
        <f ca="1">IF(ISBLANK(INDIRECT(CONCATENATE("'All DATA'!",Q$1,$N44))),"*",INDIRECT(CONCATENATE("'All DATA'!",Q$1,$N44)))</f>
        <v>0.64982957429835375</v>
      </c>
      <c r="D44" s="16">
        <f t="shared" ca="1" si="5"/>
        <v>0.52938483573863226</v>
      </c>
      <c r="E44" s="16">
        <f t="shared" ca="1" si="5"/>
        <v>0.12044473855972151</v>
      </c>
      <c r="F44" s="16">
        <f t="shared" ca="1" si="5"/>
        <v>0.22676136775690767</v>
      </c>
      <c r="G44" s="16">
        <f t="shared" ca="1" si="5"/>
        <v>0.42306820654144606</v>
      </c>
      <c r="H44" s="16">
        <f t="shared" ca="1" si="5"/>
        <v>0.52385959823047357</v>
      </c>
      <c r="I44" s="16">
        <f t="shared" ca="1" si="5"/>
        <v>0.12596997606788018</v>
      </c>
      <c r="N44" s="24">
        <f>5+8*($M$1-1)</f>
        <v>53</v>
      </c>
    </row>
    <row r="47" spans="1:14">
      <c r="A47" s="36" t="str">
        <f>CONCATENATE("Figure ", RIGHT(A41,LEN(A41)-6))</f>
        <v>Figure 32b. College Enrollment Rates in the First Year after High School Graduation for Classes 2014 and 2015,  Student-Weighted Totals</v>
      </c>
    </row>
    <row r="68" spans="1:29" ht="15" thickBot="1">
      <c r="A68" s="11" t="str">
        <f>CONCATENATE("Table ",N68,"a. College Enrollment Rates in the First Two Years after High School Graduation for Classes 2013 and 2014,  School Percentile Distribution")</f>
        <v>Table 33a. College Enrollment Rates in the First Two Years after High School Graduation for Classes 2013 and 2014,  School Percentile Distribution</v>
      </c>
      <c r="N68" s="24">
        <f>3+5*($M$1-1)</f>
        <v>33</v>
      </c>
    </row>
    <row r="69" spans="1:29" ht="29" thickBot="1">
      <c r="A69" s="12"/>
      <c r="B69" s="21" t="s">
        <v>37</v>
      </c>
      <c r="C69" s="13" t="s">
        <v>38</v>
      </c>
      <c r="D69" s="13" t="s">
        <v>39</v>
      </c>
      <c r="E69" s="13" t="s">
        <v>40</v>
      </c>
    </row>
    <row r="70" spans="1:29" ht="15" thickBot="1">
      <c r="A70" s="14">
        <f ca="1">INDIRECT(CONCATENATE("'ALL DATA'!",O$1,$N70))</f>
        <v>2013</v>
      </c>
      <c r="B70" s="15">
        <f ca="1">INDIRECT(CONCATENATE("'ALL DATA'!",X$1,$N70))</f>
        <v>2216</v>
      </c>
      <c r="C70" s="16">
        <f ca="1">IF(ISBLANK(INDIRECT(CONCATENATE("'ALL DATA'!",Y$1,$N70))),"*",INDIRECT(CONCATENATE("'ALL DATA'!",Y$1,$N70)))</f>
        <v>0.57358641130870947</v>
      </c>
      <c r="D70" s="16">
        <f t="shared" ref="D70:E71" ca="1" si="6">IF(ISBLANK(INDIRECT(CONCATENATE("'ALL DATA'!",Z$1,$N70))),"*",INDIRECT(CONCATENATE("'ALL DATA'!",Z$1,$N70)))</f>
        <v>0.68620294833261775</v>
      </c>
      <c r="E70" s="16">
        <f t="shared" ca="1" si="6"/>
        <v>0.77997555012224939</v>
      </c>
      <c r="N70" s="24">
        <f>6+8*($M$1-1)</f>
        <v>54</v>
      </c>
    </row>
    <row r="71" spans="1:29" ht="15" thickBot="1">
      <c r="A71" s="14">
        <f ca="1">INDIRECT(CONCATENATE("'ALL DATA'!",O$1,$N71))</f>
        <v>2014</v>
      </c>
      <c r="B71" s="15">
        <f ca="1">INDIRECT(CONCATENATE("'ALL DATA'!",X$1,$N71))</f>
        <v>2338</v>
      </c>
      <c r="C71" s="16">
        <f ca="1">IF(ISBLANK(INDIRECT(CONCATENATE("'ALL DATA'!",Y$1,$N71))),"*",INDIRECT(CONCATENATE("'ALL DATA'!",Y$1,$N71)))</f>
        <v>0.58333333333333337</v>
      </c>
      <c r="D71" s="16">
        <f t="shared" ca="1" si="6"/>
        <v>0.6875</v>
      </c>
      <c r="E71" s="16">
        <f t="shared" ca="1" si="6"/>
        <v>0.77714285714285714</v>
      </c>
      <c r="N71" s="24">
        <f>7+8*($M$1-1)</f>
        <v>55</v>
      </c>
    </row>
    <row r="74" spans="1:29" ht="15" thickBot="1">
      <c r="A74" s="11" t="str">
        <f>CONCATENATE("Table ",N74,"b. College Enrollment Rates in the First Two Years after High School Graduation for Class 2013 and 2014,  Student-Weighted Totals")</f>
        <v>Table 33b. College Enrollment Rates in the First Two Years after High School Graduation for Class 2013 and 2014,  Student-Weighted Totals</v>
      </c>
      <c r="N74" s="24">
        <f>3+5*($M$1-1)</f>
        <v>33</v>
      </c>
    </row>
    <row r="75" spans="1:29" ht="29" thickBot="1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5"/>
    </row>
    <row r="76" spans="1:29" ht="15" thickBot="1">
      <c r="A76" s="14">
        <f ca="1">INDIRECT(CONCATENATE("'All DATA'!",O$1,$N76))</f>
        <v>2013</v>
      </c>
      <c r="B76" s="15">
        <f t="shared" ref="B76:B77" ca="1" si="7">INDIRECT(CONCATENATE("'All DATA'!",P$1,$N76))</f>
        <v>225818</v>
      </c>
      <c r="C76" s="16">
        <f ca="1">IF(ISBLANK(INDIRECT(CONCATENATE("'All DATA'!",Q$1,$N76))),"*",INDIRECT(CONCATENATE("'All DATA'!",Q$1,$N76)))</f>
        <v>0.69521473044664284</v>
      </c>
      <c r="D76" s="16">
        <f t="shared" ref="D76:I77" ca="1" si="8">IF(ISBLANK(INDIRECT(CONCATENATE("'All DATA'!",R$1,$N76))),"*",INDIRECT(CONCATENATE("'All DATA'!",R$1,$N76)))</f>
        <v>0.5626433676677679</v>
      </c>
      <c r="E76" s="16">
        <f t="shared" ca="1" si="8"/>
        <v>0.13257136277887502</v>
      </c>
      <c r="F76" s="16">
        <f t="shared" ca="1" si="8"/>
        <v>0.25699899919404123</v>
      </c>
      <c r="G76" s="16">
        <f t="shared" ca="1" si="8"/>
        <v>0.43821573125260166</v>
      </c>
      <c r="H76" s="16">
        <f t="shared" ca="1" si="8"/>
        <v>0.56212082296362553</v>
      </c>
      <c r="I76" s="16">
        <f t="shared" ca="1" si="8"/>
        <v>0.1330939074830173</v>
      </c>
      <c r="K76" s="5"/>
      <c r="L76" s="5"/>
      <c r="N76" s="24">
        <f>6+8*($M$1-1)</f>
        <v>54</v>
      </c>
    </row>
    <row r="77" spans="1:29" ht="15" thickBot="1">
      <c r="A77" s="14">
        <f ca="1">INDIRECT(CONCATENATE("'All DATA'!",O$1,$N77))</f>
        <v>2014</v>
      </c>
      <c r="B77" s="15">
        <f t="shared" ca="1" si="7"/>
        <v>232100</v>
      </c>
      <c r="C77" s="16">
        <f ca="1">IF(ISBLANK(INDIRECT(CONCATENATE("'All DATA'!",Q$1,$N77))),"*",INDIRECT(CONCATENATE("'All DATA'!",Q$1,$N77)))</f>
        <v>0.6948772080999569</v>
      </c>
      <c r="D77" s="16">
        <f t="shared" ca="1" si="8"/>
        <v>0.56624299870745365</v>
      </c>
      <c r="E77" s="16">
        <f t="shared" ca="1" si="8"/>
        <v>0.12863420939250322</v>
      </c>
      <c r="F77" s="16">
        <f t="shared" ca="1" si="8"/>
        <v>0.25201206376561824</v>
      </c>
      <c r="G77" s="16">
        <f t="shared" ca="1" si="8"/>
        <v>0.44286514433433866</v>
      </c>
      <c r="H77" s="16">
        <f t="shared" ca="1" si="8"/>
        <v>0.55870314519603614</v>
      </c>
      <c r="I77" s="16">
        <f t="shared" ca="1" si="8"/>
        <v>0.13617406290392073</v>
      </c>
      <c r="K77" s="5"/>
      <c r="L77" s="5"/>
      <c r="N77" s="24">
        <f>7+8*($M$1-1)</f>
        <v>55</v>
      </c>
    </row>
    <row r="78" spans="1:29" s="9" customFormat="1">
      <c r="A78" s="6"/>
      <c r="B78" s="7"/>
      <c r="C78" s="8"/>
      <c r="D78" s="8"/>
      <c r="E78" s="8"/>
      <c r="F78" s="8"/>
      <c r="G78" s="8"/>
      <c r="H78" s="8"/>
      <c r="I78" s="8"/>
      <c r="J78" s="5"/>
      <c r="K78" s="36"/>
      <c r="L78" s="36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>
      <c r="N79" s="5"/>
      <c r="Q79" s="24"/>
    </row>
    <row r="80" spans="1:29">
      <c r="A80" s="36" t="str">
        <f>CONCATENATE("Figure ", RIGHT(A74,LEN(A74)-6))</f>
        <v>Figure 33b. College Enrollment Rates in the First Two Years after High School Graduation for Class 2013 and 2014,  Student-Weighted Totals</v>
      </c>
      <c r="Q80" s="24"/>
    </row>
    <row r="81" spans="17:17">
      <c r="Q81" s="24"/>
    </row>
    <row r="101" spans="1:29" ht="15" thickBot="1">
      <c r="A101" s="11" t="str">
        <f>CONCATENATE("Table ",N101,"a. Persistence Rates from First to Second Year of College for Class of 2014, School Percentile Distribution")</f>
        <v>Table 34a. Persistence Rates from First to Second Year of College for Class of 2014, School Percentile Distribution</v>
      </c>
      <c r="N101" s="24">
        <f>4+5*($M$1-1)</f>
        <v>34</v>
      </c>
    </row>
    <row r="102" spans="1:29" ht="29" thickBot="1">
      <c r="A102" s="12"/>
      <c r="B102" s="21" t="s">
        <v>37</v>
      </c>
      <c r="C102" s="13" t="s">
        <v>38</v>
      </c>
      <c r="D102" s="13" t="s">
        <v>39</v>
      </c>
      <c r="E102" s="13" t="s">
        <v>40</v>
      </c>
    </row>
    <row r="103" spans="1:29" ht="15" thickBot="1">
      <c r="A103" s="14">
        <f ca="1">INDIRECT(CONCATENATE("'ALL DATA'!",O$1,$N103))</f>
        <v>2014</v>
      </c>
      <c r="B103" s="15">
        <f ca="1">INDIRECT(CONCATENATE("'ALL DATA'!",X$1,$N103))</f>
        <v>2338</v>
      </c>
      <c r="C103" s="16">
        <f ca="1">IF(ISBLANK(INDIRECT(CONCATENATE("'ALL DATA'!",Y$1,$N103))),"*",INDIRECT(CONCATENATE("'ALL DATA'!",Y$1,$N103)))</f>
        <v>0.76666666666666672</v>
      </c>
      <c r="D103" s="16">
        <f t="shared" ref="D103:E103" ca="1" si="9">IF(ISBLANK(INDIRECT(CONCATENATE("'ALL DATA'!",Z$1,$N103))),"*",INDIRECT(CONCATENATE("'ALL DATA'!",Z$1,$N103)))</f>
        <v>0.83739837398373984</v>
      </c>
      <c r="E103" s="16">
        <f t="shared" ca="1" si="9"/>
        <v>0.89583333333333337</v>
      </c>
      <c r="N103" s="24">
        <f>8+8*($M$1-1)</f>
        <v>56</v>
      </c>
    </row>
    <row r="106" spans="1:29" ht="15" thickBot="1">
      <c r="A106" s="11" t="str">
        <f>CONCATENATE("Table ",N106,"b. Persistence Rates from First to Second Year of College for Class of 2014, Student-Weighted Totals")</f>
        <v>Table 34b. Persistence Rates from First to Second Year of College for Class of 2014, Student-Weighted Totals</v>
      </c>
      <c r="N106" s="24">
        <f>4+5*($M$1-1)</f>
        <v>34</v>
      </c>
    </row>
    <row r="107" spans="1:29" ht="43" thickBot="1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5"/>
    </row>
    <row r="108" spans="1:29" ht="15" thickBot="1">
      <c r="A108" s="14">
        <f ca="1">INDIRECT(CONCATENATE("'All DATA'!",O$1,$N108))</f>
        <v>2014</v>
      </c>
      <c r="B108" s="15">
        <f t="shared" ref="B108" ca="1" si="10">INDIRECT(CONCATENATE("'All DATA'!",P$1,$N108))</f>
        <v>152231</v>
      </c>
      <c r="C108" s="16">
        <f ca="1">IF(ISBLANK(INDIRECT(CONCATENATE("'All DATA'!",Q$1,$N108))),"*",INDIRECT(CONCATENATE("'All DATA'!",Q$1,$N108)))</f>
        <v>0.84228573680787755</v>
      </c>
      <c r="D108" s="16">
        <f t="shared" ref="D108:I108" ca="1" si="11">IF(ISBLANK(INDIRECT(CONCATENATE("'All DATA'!",R$1,$N108))),"*",INDIRECT(CONCATENATE("'All DATA'!",R$1,$N108)))</f>
        <v>0.82720775699497384</v>
      </c>
      <c r="E108" s="16">
        <f t="shared" ca="1" si="11"/>
        <v>0.90724597252249106</v>
      </c>
      <c r="F108" s="16">
        <f t="shared" ca="1" si="11"/>
        <v>0.72300585038907927</v>
      </c>
      <c r="G108" s="16">
        <f t="shared" ca="1" si="11"/>
        <v>0.90565715090429921</v>
      </c>
      <c r="H108" s="16">
        <f t="shared" ca="1" si="11"/>
        <v>0.82970116142502937</v>
      </c>
      <c r="I108" s="16">
        <f t="shared" ca="1" si="11"/>
        <v>0.89437261587280159</v>
      </c>
      <c r="K108" s="5"/>
      <c r="L108" s="5"/>
      <c r="N108" s="24">
        <f>8+8*($M$1-1)</f>
        <v>56</v>
      </c>
    </row>
    <row r="109" spans="1:29" s="9" customFormat="1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36"/>
      <c r="L109" s="36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>
      <c r="N110" s="5"/>
      <c r="Q110" s="24"/>
    </row>
    <row r="111" spans="1:29">
      <c r="A111" s="36" t="str">
        <f>CONCATENATE("Figure ", RIGHT(A106,LEN(A106)-6))</f>
        <v>Figure 34b. Persistence Rates from First to Second Year of College for Class of 2014, Student-Weighted Totals</v>
      </c>
      <c r="Q111" s="24"/>
    </row>
    <row r="112" spans="1:29">
      <c r="Q112" s="24"/>
    </row>
    <row r="132" spans="1:29" ht="15" thickBot="1">
      <c r="A132" s="11" t="str">
        <f>CONCATENATE("Table ",N132,"a. Six-Year Completion Rates for Class of 2010, School Percentile Distribution")</f>
        <v>Table 35a. Six-Year Completion Rates for Class of 2010, School Percentile Distribution</v>
      </c>
      <c r="N132" s="24">
        <f>5+5*($M$1-1)</f>
        <v>35</v>
      </c>
    </row>
    <row r="133" spans="1:29" ht="29" thickBot="1">
      <c r="A133" s="12"/>
      <c r="B133" s="21" t="s">
        <v>37</v>
      </c>
      <c r="C133" s="13" t="s">
        <v>38</v>
      </c>
      <c r="D133" s="13" t="s">
        <v>39</v>
      </c>
      <c r="E133" s="13" t="s">
        <v>40</v>
      </c>
    </row>
    <row r="134" spans="1:29" ht="15" thickBot="1">
      <c r="A134" s="14">
        <f ca="1">INDIRECT(CONCATENATE("'ALL DATA'!",O$1,$N134))</f>
        <v>2010</v>
      </c>
      <c r="B134" s="15">
        <f ca="1">INDIRECT(CONCATENATE("'ALL DATA'!",X$1,$N134))</f>
        <v>2164</v>
      </c>
      <c r="C134" s="16">
        <f ca="1">IF(ISBLANK(INDIRECT(CONCATENATE("'ALL DATA'!",Y$1,$N134))),"*",INDIRECT(CONCATENATE("'ALL DATA'!",Y$1,$N134)))</f>
        <v>0.29411764705882354</v>
      </c>
      <c r="D134" s="16">
        <f t="shared" ref="D134:E134" ca="1" si="12">IF(ISBLANK(INDIRECT(CONCATENATE("'ALL DATA'!",Z$1,$N134))),"*",INDIRECT(CONCATENATE("'ALL DATA'!",Z$1,$N134)))</f>
        <v>0.4</v>
      </c>
      <c r="E134" s="16">
        <f t="shared" ca="1" si="12"/>
        <v>0.50422309337134708</v>
      </c>
      <c r="N134" s="24">
        <f>9+8*($M$1-1)</f>
        <v>57</v>
      </c>
    </row>
    <row r="137" spans="1:29" ht="15" thickBot="1">
      <c r="A137" s="11" t="str">
        <f>CONCATENATE("Table ",N137,"b. Six-Year Completion Rates for Class of 2010, Student-Weighted Totals")</f>
        <v>Table 35b. Six-Year Completion Rates for Class of 2010, Student-Weighted Totals</v>
      </c>
      <c r="N137" s="24">
        <f>5+5*($M$1-1)</f>
        <v>35</v>
      </c>
    </row>
    <row r="138" spans="1:29" ht="29" thickBot="1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5"/>
    </row>
    <row r="139" spans="1:29" ht="15" thickBot="1">
      <c r="A139" s="14">
        <f ca="1">INDIRECT(CONCATENATE("'All DATA'!",O$1,$N139))</f>
        <v>2010</v>
      </c>
      <c r="B139" s="15">
        <f t="shared" ref="B139" ca="1" si="13">INDIRECT(CONCATENATE("'All DATA'!",P$1,$N139))</f>
        <v>276093</v>
      </c>
      <c r="C139" s="16">
        <f ca="1">IF(ISBLANK(INDIRECT(CONCATENATE("'All DATA'!",Q$1,$N139))),"*",INDIRECT(CONCATENATE("'All DATA'!",Q$1,$N139)))</f>
        <v>0.41697906140322283</v>
      </c>
      <c r="D139" s="16">
        <f t="shared" ref="D139:I139" ca="1" si="14">IF(ISBLANK(INDIRECT(CONCATENATE("'All DATA'!",R$1,$N139))),"*",INDIRECT(CONCATENATE("'All DATA'!",R$1,$N139)))</f>
        <v>0.31157979376514433</v>
      </c>
      <c r="E139" s="16">
        <f t="shared" ca="1" si="14"/>
        <v>0.10539926763807847</v>
      </c>
      <c r="F139" s="16">
        <f t="shared" ca="1" si="14"/>
        <v>9.6815203572709202E-2</v>
      </c>
      <c r="G139" s="16">
        <f t="shared" ca="1" si="14"/>
        <v>0.32016385783051365</v>
      </c>
      <c r="H139" s="16">
        <f t="shared" ca="1" si="14"/>
        <v>0.32422046194579363</v>
      </c>
      <c r="I139" s="16">
        <f t="shared" ca="1" si="14"/>
        <v>9.2758599457429203E-2</v>
      </c>
      <c r="K139" s="5"/>
      <c r="L139" s="5"/>
      <c r="N139" s="24">
        <f>9+8*($M$1-1)</f>
        <v>57</v>
      </c>
    </row>
    <row r="140" spans="1:29" s="9" customFormat="1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36"/>
      <c r="L140" s="36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>
      <c r="N141" s="5"/>
      <c r="Q141" s="24"/>
    </row>
    <row r="142" spans="1:29">
      <c r="A142" s="36" t="str">
        <f>CONCATENATE("Figure ", RIGHT(A137,LEN(A137)-6))</f>
        <v>Figure 35b. Six-Year Completion Rates for Class of 2010, Student-Weighted Totals</v>
      </c>
      <c r="Q142" s="24"/>
    </row>
    <row r="143" spans="1:29">
      <c r="Q143" s="24"/>
    </row>
    <row r="163" spans="1:1">
      <c r="A163" s="28"/>
    </row>
    <row r="164" spans="1:1">
      <c r="A164" s="28" t="s">
        <v>47</v>
      </c>
    </row>
  </sheetData>
  <pageMargins left="0.7" right="0.7" top="0.75" bottom="0.75" header="0.3" footer="0.3"/>
  <pageSetup scale="87" fitToHeight="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1B4FF6-E78D-47C5-B603-94BCCDA540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799AF1-5465-4AE9-860B-C055E7A263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4828E6-6B68-405D-BAEA-FE0E0BACD54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All DATA</vt:lpstr>
      <vt:lpstr>group (1)</vt:lpstr>
      <vt:lpstr>group (2)</vt:lpstr>
      <vt:lpstr>group (3)</vt:lpstr>
      <vt:lpstr>group (4)</vt:lpstr>
      <vt:lpstr>group (5)</vt:lpstr>
      <vt:lpstr>group (6)</vt:lpstr>
      <vt:lpstr>group (7)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Cara Riffee</cp:lastModifiedBy>
  <cp:lastPrinted>2014-04-30T12:07:14Z</cp:lastPrinted>
  <dcterms:created xsi:type="dcterms:W3CDTF">2013-05-01T18:07:04Z</dcterms:created>
  <dcterms:modified xsi:type="dcterms:W3CDTF">2017-10-11T19:36:18Z</dcterms:modified>
</cp:coreProperties>
</file>