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codeName="ThisWorkbook" autoCompressPictures="0"/>
  <bookViews>
    <workbookView xWindow="5100" yWindow="400" windowWidth="22200" windowHeight="12980" tabRatio="904" firstSheet="1" activeTab="1"/>
  </bookViews>
  <sheets>
    <sheet name="All DATA" sheetId="110" state="hidden" r:id="rId1"/>
    <sheet name="group (1)" sheetId="1" r:id="rId2"/>
    <sheet name="group (2)" sheetId="257" r:id="rId3"/>
  </sheets>
  <definedNames>
    <definedName name="_xlnm._FilterDatabase" localSheetId="0" hidden="1">'All DATA'!$A$1:$P$1</definedName>
    <definedName name="_xlnm.Print_Area" localSheetId="1">'group (1)'!$A:$K</definedName>
    <definedName name="_xlnm.Print_Area" localSheetId="2">'group (2)'!$A:$K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39" i="257" l="1"/>
  <c r="N137" i="257"/>
  <c r="A137" i="257"/>
  <c r="A142" i="257"/>
  <c r="N134" i="257"/>
  <c r="N132" i="257"/>
  <c r="A132" i="257"/>
  <c r="N108" i="257"/>
  <c r="N106" i="257"/>
  <c r="A106" i="257"/>
  <c r="A111" i="257"/>
  <c r="N103" i="257"/>
  <c r="N101" i="257"/>
  <c r="A101" i="257"/>
  <c r="N77" i="257"/>
  <c r="N76" i="257"/>
  <c r="N74" i="257"/>
  <c r="A74" i="257"/>
  <c r="A80" i="257"/>
  <c r="N71" i="257"/>
  <c r="N70" i="257"/>
  <c r="N68" i="257"/>
  <c r="A68" i="257"/>
  <c r="N44" i="257"/>
  <c r="N43" i="257"/>
  <c r="N41" i="257"/>
  <c r="A41" i="257"/>
  <c r="A47" i="257"/>
  <c r="N38" i="257"/>
  <c r="N37" i="257"/>
  <c r="N35" i="257"/>
  <c r="A35" i="257"/>
  <c r="N11" i="257"/>
  <c r="N10" i="257"/>
  <c r="N8" i="257"/>
  <c r="A8" i="257"/>
  <c r="A14" i="257"/>
  <c r="N5" i="257"/>
  <c r="N4" i="257"/>
  <c r="N2" i="257"/>
  <c r="A2" i="257"/>
  <c r="N1" i="257"/>
  <c r="N137" i="1"/>
  <c r="A137" i="1"/>
  <c r="N132" i="1"/>
  <c r="A132" i="1"/>
  <c r="N74" i="1"/>
  <c r="A74" i="1"/>
  <c r="N68" i="1"/>
  <c r="A68" i="1"/>
  <c r="N106" i="1"/>
  <c r="A106" i="1"/>
  <c r="N101" i="1"/>
  <c r="A101" i="1"/>
  <c r="N41" i="1"/>
  <c r="A41" i="1"/>
  <c r="N35" i="1"/>
  <c r="A35" i="1"/>
  <c r="N8" i="1"/>
  <c r="A8" i="1"/>
  <c r="N2" i="1"/>
  <c r="A2" i="1"/>
  <c r="N1" i="1"/>
  <c r="B71" i="257"/>
  <c r="B103" i="257"/>
  <c r="B77" i="257"/>
  <c r="C71" i="257"/>
  <c r="F44" i="257"/>
  <c r="C43" i="257"/>
  <c r="B38" i="257"/>
  <c r="G44" i="257"/>
  <c r="G11" i="257"/>
  <c r="B134" i="257"/>
  <c r="B11" i="257"/>
  <c r="I108" i="257"/>
  <c r="E38" i="257"/>
  <c r="D103" i="257"/>
  <c r="B76" i="257"/>
  <c r="B108" i="257"/>
  <c r="F77" i="257"/>
  <c r="D4" i="257"/>
  <c r="A1" i="1"/>
  <c r="G43" i="257"/>
  <c r="H108" i="257"/>
  <c r="D134" i="257"/>
  <c r="F76" i="257"/>
  <c r="F10" i="257"/>
  <c r="F43" i="257"/>
  <c r="F139" i="257"/>
  <c r="A37" i="257"/>
  <c r="D139" i="257"/>
  <c r="E43" i="257"/>
  <c r="I77" i="257"/>
  <c r="C103" i="257"/>
  <c r="B10" i="257"/>
  <c r="E103" i="257"/>
  <c r="H11" i="257"/>
  <c r="G139" i="257"/>
  <c r="E44" i="257"/>
  <c r="D44" i="257"/>
  <c r="D76" i="257"/>
  <c r="I10" i="257"/>
  <c r="B37" i="257"/>
  <c r="E37" i="257"/>
  <c r="H139" i="257"/>
  <c r="I43" i="257"/>
  <c r="C134" i="257"/>
  <c r="G76" i="257"/>
  <c r="B70" i="257"/>
  <c r="F11" i="257"/>
  <c r="A43" i="257"/>
  <c r="F108" i="257"/>
  <c r="D38" i="257"/>
  <c r="D71" i="257"/>
  <c r="C108" i="257"/>
  <c r="D11" i="257"/>
  <c r="A108" i="257"/>
  <c r="C37" i="257"/>
  <c r="E5" i="257"/>
  <c r="I44" i="257"/>
  <c r="H44" i="257"/>
  <c r="H76" i="257"/>
  <c r="H43" i="257"/>
  <c r="B44" i="257"/>
  <c r="C38" i="257"/>
  <c r="D37" i="257"/>
  <c r="C44" i="257"/>
  <c r="C4" i="257"/>
  <c r="G108" i="257"/>
  <c r="B4" i="257"/>
  <c r="E108" i="257"/>
  <c r="A38" i="257"/>
  <c r="B43" i="257"/>
  <c r="B139" i="257"/>
  <c r="E70" i="257"/>
  <c r="A103" i="257"/>
  <c r="A44" i="257"/>
  <c r="A1" i="257"/>
  <c r="N4" i="1"/>
  <c r="N5" i="1"/>
  <c r="N10" i="1"/>
  <c r="N11" i="1"/>
  <c r="A14" i="1"/>
  <c r="D10" i="257"/>
  <c r="E11" i="257"/>
  <c r="A4" i="1"/>
  <c r="I11" i="1"/>
  <c r="E134" i="257"/>
  <c r="H10" i="1"/>
  <c r="D108" i="257"/>
  <c r="G10" i="1"/>
  <c r="D43" i="257"/>
  <c r="E139" i="257"/>
  <c r="D4" i="1"/>
  <c r="A10" i="1"/>
  <c r="E77" i="257"/>
  <c r="E10" i="257"/>
  <c r="H10" i="257"/>
  <c r="C76" i="257"/>
  <c r="B11" i="1"/>
  <c r="A71" i="257"/>
  <c r="D5" i="257"/>
  <c r="D5" i="1"/>
  <c r="E11" i="1"/>
  <c r="G11" i="1"/>
  <c r="F11" i="1"/>
  <c r="C5" i="1"/>
  <c r="C4" i="1"/>
  <c r="E76" i="257"/>
  <c r="D70" i="257"/>
  <c r="C139" i="257"/>
  <c r="F10" i="1"/>
  <c r="A11" i="1"/>
  <c r="G77" i="257"/>
  <c r="C70" i="257"/>
  <c r="H77" i="257"/>
  <c r="A4" i="257"/>
  <c r="I76" i="257"/>
  <c r="D77" i="257"/>
  <c r="I10" i="1"/>
  <c r="D11" i="1"/>
  <c r="A70" i="257"/>
  <c r="D10" i="1"/>
  <c r="B5" i="257"/>
  <c r="A5" i="1"/>
  <c r="E10" i="1"/>
  <c r="C77" i="257"/>
  <c r="C5" i="257"/>
  <c r="C10" i="1"/>
  <c r="A139" i="257"/>
  <c r="E71" i="257"/>
  <c r="E4" i="257"/>
  <c r="B4" i="1"/>
  <c r="A5" i="257"/>
  <c r="A76" i="257"/>
  <c r="E4" i="1"/>
  <c r="B10" i="1"/>
  <c r="I139" i="257"/>
  <c r="B5" i="1"/>
  <c r="A11" i="257"/>
  <c r="E5" i="1"/>
  <c r="A134" i="257"/>
  <c r="A10" i="257"/>
  <c r="C10" i="257"/>
  <c r="G10" i="257"/>
  <c r="C11" i="1"/>
  <c r="C11" i="257"/>
  <c r="A77" i="257"/>
  <c r="H11" i="1"/>
  <c r="I11" i="257"/>
  <c r="N139" i="1"/>
  <c r="N134" i="1"/>
  <c r="N108" i="1"/>
  <c r="N103" i="1"/>
  <c r="N77" i="1"/>
  <c r="N76" i="1"/>
  <c r="N44" i="1"/>
  <c r="N43" i="1"/>
  <c r="N37" i="1"/>
  <c r="A142" i="1"/>
  <c r="N70" i="1"/>
  <c r="N71" i="1"/>
  <c r="I139" i="1"/>
  <c r="B76" i="1"/>
  <c r="B108" i="1"/>
  <c r="A108" i="1"/>
  <c r="E71" i="1"/>
  <c r="C77" i="1"/>
  <c r="H76" i="1"/>
  <c r="E44" i="1"/>
  <c r="G108" i="1"/>
  <c r="B44" i="1"/>
  <c r="E134" i="1"/>
  <c r="E139" i="1"/>
  <c r="A70" i="1"/>
  <c r="D139" i="1"/>
  <c r="A76" i="1"/>
  <c r="C43" i="1"/>
  <c r="D77" i="1"/>
  <c r="G43" i="1"/>
  <c r="B71" i="1"/>
  <c r="G139" i="1"/>
  <c r="A37" i="1"/>
  <c r="B103" i="1"/>
  <c r="E108" i="1"/>
  <c r="C103" i="1"/>
  <c r="D103" i="1"/>
  <c r="C76" i="1"/>
  <c r="G76" i="1"/>
  <c r="A71" i="1"/>
  <c r="D108" i="1"/>
  <c r="D37" i="1"/>
  <c r="H77" i="1"/>
  <c r="H139" i="1"/>
  <c r="I108" i="1"/>
  <c r="H44" i="1"/>
  <c r="I43" i="1"/>
  <c r="B77" i="1"/>
  <c r="D44" i="1"/>
  <c r="G44" i="1"/>
  <c r="I77" i="1"/>
  <c r="C134" i="1"/>
  <c r="C139" i="1"/>
  <c r="I44" i="1"/>
  <c r="C71" i="1"/>
  <c r="D43" i="1"/>
  <c r="E76" i="1"/>
  <c r="D134" i="1"/>
  <c r="G77" i="1"/>
  <c r="A77" i="1"/>
  <c r="E77" i="1"/>
  <c r="F77" i="1"/>
  <c r="F43" i="1"/>
  <c r="D71" i="1"/>
  <c r="F139" i="1"/>
  <c r="H43" i="1"/>
  <c r="A103" i="1"/>
  <c r="C70" i="1"/>
  <c r="F44" i="1"/>
  <c r="E37" i="1"/>
  <c r="E70" i="1"/>
  <c r="C108" i="1"/>
  <c r="B43" i="1"/>
  <c r="A43" i="1"/>
  <c r="B70" i="1"/>
  <c r="D70" i="1"/>
  <c r="F76" i="1"/>
  <c r="D76" i="1"/>
  <c r="C37" i="1"/>
  <c r="E43" i="1"/>
  <c r="A44" i="1"/>
  <c r="H108" i="1"/>
  <c r="I76" i="1"/>
  <c r="B37" i="1"/>
  <c r="C44" i="1"/>
  <c r="E103" i="1"/>
  <c r="F108" i="1"/>
  <c r="N38" i="1"/>
  <c r="A38" i="1"/>
  <c r="B38" i="1"/>
  <c r="C38" i="1"/>
  <c r="E38" i="1"/>
  <c r="D38" i="1"/>
  <c r="A47" i="1"/>
  <c r="A111" i="1"/>
  <c r="A80" i="1"/>
  <c r="B134" i="1"/>
  <c r="A139" i="1"/>
  <c r="A134" i="1"/>
  <c r="B139" i="1"/>
</calcChain>
</file>

<file path=xl/sharedStrings.xml><?xml version="1.0" encoding="utf-8"?>
<sst xmlns="http://schemas.openxmlformats.org/spreadsheetml/2006/main" count="196" uniqueCount="50">
  <si>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</si>
  <si>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</si>
  <si>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</si>
  <si>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</si>
  <si>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</si>
  <si>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</si>
  <si>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</si>
  <si>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</si>
  <si>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</si>
  <si>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</si>
  <si>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</si>
  <si>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</si>
  <si>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</si>
  <si>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</si>
  <si>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</si>
  <si>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</si>
  <si>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</si>
  <si>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</si>
  <si>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</si>
  <si>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</si>
  <si>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</si>
  <si>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</si>
  <si>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</si>
  <si>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</si>
  <si>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</si>
  <si>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</si>
  <si>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</si>
  <si>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</si>
  <si>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</si>
  <si>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</si>
  <si>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</si>
  <si>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</si>
  <si>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</si>
  <si>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</si>
  <si>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</si>
  <si>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</si>
  <si>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</si>
  <si>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</si>
  <si>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</si>
  <si>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</si>
  <si>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</si>
  <si>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</si>
  <si>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</si>
  <si>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</si>
  <si>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</si>
  <si>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</si>
  <si>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COVERAGE_GRADE_12</t>
  </si>
  <si>
    <t>NOTE: Cells marked with asterisk are not represented when grade 12 coverage under 10%, there are fewer than 3 schools, or fewer than 30 students.</t>
  </si>
  <si>
    <t>High Poverty Schools</t>
  </si>
  <si>
    <t>Low Poverty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</si>
</sst>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  <xf numFmtId="0" fontId="9" fillId="0" borderId="0" xfId="0" applyFont="1"/>
    <xf numFmtId="9" fontId="0" fillId="0" borderId="0" xfId="0" applyNumberFormat="1"/>
    <xf numFmtId="49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/>
    <xf numFmtId="3" fontId="0" fillId="0" borderId="0" xfId="0" applyNumberForma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3144"/>
      <color rgb="FFA41E24"/>
      <color rgb="FFF7941D"/>
      <color rgb="FF00ADEF"/>
      <color rgb="FF9E1F63"/>
      <color rgb="FF8DC63F"/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openxmlformats.org/officeDocument/2006/relationships/customXml" Target="../customXml/item1.xml"/><Relationship Id="rId9" Type="http://schemas.openxmlformats.org/officeDocument/2006/relationships/customXml" Target="../customXml/item2.xml"/><Relationship Id="rId1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4686132983377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0.48088449447191</c:v>
                </c:pt>
                <c:pt idx="1">
                  <c:v>0.463882901721087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0.0564808969943938</c:v>
                </c:pt>
                <c:pt idx="1">
                  <c:v>0.0551906064018015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0.25383591352554</c:v>
                </c:pt>
                <c:pt idx="4" formatCode="0%">
                  <c:v>0.238185620073991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0.283529477940763</c:v>
                </c:pt>
                <c:pt idx="4" formatCode="0%">
                  <c:v>0.280887888048898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0.492078174511409</c:v>
                </c:pt>
                <c:pt idx="7" formatCode="0%">
                  <c:v>0.478951262666881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0.045287216954894</c:v>
                </c:pt>
                <c:pt idx="7" formatCode="0%">
                  <c:v>0.0401222454560077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2086159208"/>
        <c:axId val="-2086156152"/>
      </c:barChart>
      <c:catAx>
        <c:axId val="-20861592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-2086156152"/>
        <c:crosses val="autoZero"/>
        <c:auto val="1"/>
        <c:lblAlgn val="ctr"/>
        <c:lblOffset val="100"/>
        <c:noMultiLvlLbl val="0"/>
      </c:catAx>
      <c:valAx>
        <c:axId val="-2086156152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615920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(2)'!$A$139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(2)'!$D$139</c:f>
              <c:numCache>
                <c:formatCode>0%</c:formatCode>
                <c:ptCount val="1"/>
                <c:pt idx="0">
                  <c:v>0.381855227442105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(2)'!$A$139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(2)'!$E$139</c:f>
              <c:numCache>
                <c:formatCode>0%</c:formatCode>
                <c:ptCount val="1"/>
                <c:pt idx="0">
                  <c:v>0.159249357865492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(2)'!$A$139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(2)'!$F$140,'group (2)'!$F$139)</c:f>
              <c:numCache>
                <c:formatCode>0%</c:formatCode>
                <c:ptCount val="2"/>
                <c:pt idx="1">
                  <c:v>0.0807072482000861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(2)'!$A$139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(2)'!$G$140,'group (2)'!$G$139)</c:f>
              <c:numCache>
                <c:formatCode>0%</c:formatCode>
                <c:ptCount val="2"/>
                <c:pt idx="1">
                  <c:v>0.460397337107512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(2)'!$A$139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(2)'!$H$140:$H$141,'group (2)'!$H$139)</c:f>
              <c:numCache>
                <c:formatCode>General</c:formatCode>
                <c:ptCount val="3"/>
                <c:pt idx="2" formatCode="0%">
                  <c:v>0.386561554888541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(2)'!$A$139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(2)'!$I$140:$I$141,'group (2)'!$I$139)</c:f>
              <c:numCache>
                <c:formatCode>General</c:formatCode>
                <c:ptCount val="3"/>
                <c:pt idx="2" formatCode="0%">
                  <c:v>0.154543030419057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2086519640"/>
        <c:axId val="-2086522712"/>
      </c:barChart>
      <c:catAx>
        <c:axId val="-208651964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-2086522712"/>
        <c:crosses val="autoZero"/>
        <c:auto val="1"/>
        <c:lblAlgn val="ctr"/>
        <c:lblOffset val="100"/>
        <c:noMultiLvlLbl val="0"/>
      </c:catAx>
      <c:valAx>
        <c:axId val="-2086522712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651964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508295838020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0.536787936230193</c:v>
                </c:pt>
                <c:pt idx="1">
                  <c:v>0.533196667520828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0.0667407893457762</c:v>
                </c:pt>
                <c:pt idx="1">
                  <c:v>0.0626746082836982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0.296660834062409</c:v>
                </c:pt>
                <c:pt idx="4" formatCode="0%">
                  <c:v>0.292973168917694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0.306867891513561</c:v>
                </c:pt>
                <c:pt idx="4" formatCode="0%">
                  <c:v>0.302898106886832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0.553307572664528</c:v>
                </c:pt>
                <c:pt idx="7" formatCode="0%">
                  <c:v>0.545134092911919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0.0502211529114416</c:v>
                </c:pt>
                <c:pt idx="7" formatCode="0%">
                  <c:v>0.0507371828926069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2086091000"/>
        <c:axId val="-2086087944"/>
      </c:barChart>
      <c:catAx>
        <c:axId val="-2086091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-2086087944"/>
        <c:crosses val="autoZero"/>
        <c:auto val="1"/>
        <c:lblAlgn val="ctr"/>
        <c:lblOffset val="100"/>
        <c:noMultiLvlLbl val="0"/>
      </c:catAx>
      <c:valAx>
        <c:axId val="-2086087944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609100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8DC63F"/>
              </a:solidFill>
            </c:spPr>
          </c:dPt>
          <c:dPt>
            <c:idx val="3"/>
            <c:invertIfNegative val="0"/>
            <c:bubble3D val="0"/>
            <c:spPr>
              <a:solidFill>
                <a:srgbClr val="9E1F6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ADEF"/>
              </a:solidFill>
            </c:spPr>
          </c:dPt>
          <c:dPt>
            <c:idx val="6"/>
            <c:invertIfNegative val="0"/>
            <c:bubble3D val="0"/>
            <c:spPr>
              <a:solidFill>
                <a:srgbClr val="F7941D"/>
              </a:solidFill>
            </c:spPr>
          </c:dPt>
          <c:dPt>
            <c:idx val="8"/>
            <c:invertIfNegative val="0"/>
            <c:bubble3D val="0"/>
            <c:spPr>
              <a:solidFill>
                <a:srgbClr val="A41E24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3144"/>
              </a:solidFill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0.773063139244584</c:v>
                </c:pt>
                <c:pt idx="2" formatCode="0%">
                  <c:v>0.772996344127401</c:v>
                </c:pt>
                <c:pt idx="3" formatCode="0%">
                  <c:v>0.773600364132908</c:v>
                </c:pt>
                <c:pt idx="5" formatCode="0%">
                  <c:v>0.704349963135906</c:v>
                </c:pt>
                <c:pt idx="6" formatCode="0%">
                  <c:v>0.839490773738814</c:v>
                </c:pt>
                <c:pt idx="8" formatCode="0%">
                  <c:v>0.771911716262216</c:v>
                </c:pt>
                <c:pt idx="9" formatCode="0%">
                  <c:v>0.785748850713767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086060728"/>
        <c:axId val="-2086057544"/>
      </c:barChart>
      <c:catAx>
        <c:axId val="-2086060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86057544"/>
        <c:crosses val="autoZero"/>
        <c:auto val="1"/>
        <c:lblAlgn val="ctr"/>
        <c:lblOffset val="100"/>
        <c:noMultiLvlLbl val="0"/>
      </c:catAx>
      <c:valAx>
        <c:axId val="-2086057544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6060728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5479783777027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0.553824479417222</c:v>
                </c:pt>
                <c:pt idx="1">
                  <c:v>0.579797317002041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0.0808810391038416</c:v>
                </c:pt>
                <c:pt idx="1">
                  <c:v>0.0713582677165354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0.318204934368772</c:v>
                </c:pt>
                <c:pt idx="4" formatCode="0%">
                  <c:v>0.33237338388257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0.316500584152292</c:v>
                </c:pt>
                <c:pt idx="4" formatCode="0%">
                  <c:v>0.318782200836007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0.576743866400935</c:v>
                </c:pt>
                <c:pt idx="7" formatCode="0%">
                  <c:v>0.594974239331195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0.0579616521201292</c:v>
                </c:pt>
                <c:pt idx="7" formatCode="0%">
                  <c:v>0.0561813453873821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2085988440"/>
        <c:axId val="-2085985384"/>
      </c:barChart>
      <c:catAx>
        <c:axId val="-2085988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-2085985384"/>
        <c:crosses val="autoZero"/>
        <c:auto val="1"/>
        <c:lblAlgn val="ctr"/>
        <c:lblOffset val="100"/>
        <c:noMultiLvlLbl val="0"/>
      </c:catAx>
      <c:valAx>
        <c:axId val="-2085985384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598844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0.146728588687778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0.0478159186885537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0.0684097937287328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0.126134713647599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0.167710400017734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0.0268341073585972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2085924072"/>
        <c:axId val="-2085921016"/>
      </c:barChart>
      <c:catAx>
        <c:axId val="-20859240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-2085921016"/>
        <c:crosses val="autoZero"/>
        <c:auto val="1"/>
        <c:lblAlgn val="ctr"/>
        <c:lblOffset val="100"/>
        <c:noMultiLvlLbl val="0"/>
      </c:catAx>
      <c:valAx>
        <c:axId val="-2085921016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592407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4289307586551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(2)'!$D$10:$D$11</c:f>
              <c:numCache>
                <c:formatCode>0%</c:formatCode>
                <c:ptCount val="2"/>
                <c:pt idx="0">
                  <c:v>0.590416054960875</c:v>
                </c:pt>
                <c:pt idx="1">
                  <c:v>0.586930542478453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(2)'!$E$10:$E$11</c:f>
              <c:numCache>
                <c:formatCode>0%</c:formatCode>
                <c:ptCount val="2"/>
                <c:pt idx="0">
                  <c:v>0.180629712510155</c:v>
                </c:pt>
                <c:pt idx="1">
                  <c:v>0.180129040824702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(2)'!$N$15:$N$17,'group (2)'!$F$10:$F$11)</c:f>
              <c:numCache>
                <c:formatCode>General</c:formatCode>
                <c:ptCount val="5"/>
                <c:pt idx="3" formatCode="0%">
                  <c:v>0.187995838025057</c:v>
                </c:pt>
                <c:pt idx="4" formatCode="0%">
                  <c:v>0.182525168392844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(2)'!$N$15:$N$17,'group (2)'!$G$10:$G$11)</c:f>
              <c:numCache>
                <c:formatCode>General</c:formatCode>
                <c:ptCount val="5"/>
                <c:pt idx="3" formatCode="0%">
                  <c:v>0.583049929445973</c:v>
                </c:pt>
                <c:pt idx="4" formatCode="0%">
                  <c:v>0.584534414910311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(2)'!$N$15:$N$20,'group (2)'!$H$10:$H$11)</c:f>
              <c:numCache>
                <c:formatCode>General</c:formatCode>
                <c:ptCount val="8"/>
                <c:pt idx="6" formatCode="0%">
                  <c:v>0.552017560113457</c:v>
                </c:pt>
                <c:pt idx="7" formatCode="0%">
                  <c:v>0.549132686318534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(2)'!$N$15:$N$20,'group (2)'!$I$10:$I$11)</c:f>
              <c:numCache>
                <c:formatCode>General</c:formatCode>
                <c:ptCount val="8"/>
                <c:pt idx="6" formatCode="0%">
                  <c:v>0.219028207357573</c:v>
                </c:pt>
                <c:pt idx="7" formatCode="0%">
                  <c:v>0.217926896984621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2085818008"/>
        <c:axId val="-2085814952"/>
      </c:barChart>
      <c:catAx>
        <c:axId val="-20858180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-2085814952"/>
        <c:crosses val="autoZero"/>
        <c:auto val="1"/>
        <c:lblAlgn val="ctr"/>
        <c:lblOffset val="100"/>
        <c:noMultiLvlLbl val="0"/>
      </c:catAx>
      <c:valAx>
        <c:axId val="-2085814952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581800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5479783777027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(2)'!$D$43:$D$44</c:f>
              <c:numCache>
                <c:formatCode>0%</c:formatCode>
                <c:ptCount val="2"/>
                <c:pt idx="0">
                  <c:v>0.612510862388864</c:v>
                </c:pt>
                <c:pt idx="1">
                  <c:v>0.616759075813509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(2)'!$E$43:$E$44</c:f>
              <c:numCache>
                <c:formatCode>0%</c:formatCode>
                <c:ptCount val="2"/>
                <c:pt idx="0">
                  <c:v>0.19185653556992</c:v>
                </c:pt>
                <c:pt idx="1">
                  <c:v>0.186236976011631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(2)'!$N$15:$N$17,'group (2)'!$F$43:$F$44)</c:f>
              <c:numCache>
                <c:formatCode>General</c:formatCode>
                <c:ptCount val="5"/>
                <c:pt idx="3" formatCode="0%">
                  <c:v>0.202347058869581</c:v>
                </c:pt>
                <c:pt idx="4" formatCode="0%">
                  <c:v>0.203135734545817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(2)'!$N$15:$N$17,'group (2)'!$G$43:$G$44)</c:f>
              <c:numCache>
                <c:formatCode>General</c:formatCode>
                <c:ptCount val="5"/>
                <c:pt idx="3" formatCode="0%">
                  <c:v>0.602020339089203</c:v>
                </c:pt>
                <c:pt idx="4" formatCode="0%">
                  <c:v>0.599860317279323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(2)'!$N$15:$N$20,'group (2)'!$H$43:$H$44)</c:f>
              <c:numCache>
                <c:formatCode>General</c:formatCode>
                <c:ptCount val="8"/>
                <c:pt idx="6" formatCode="0%">
                  <c:v>0.577265835601496</c:v>
                </c:pt>
                <c:pt idx="7" formatCode="0%">
                  <c:v>0.577160449835374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(2)'!$N$15:$N$20,'group (2)'!$I$43:$I$44)</c:f>
              <c:numCache>
                <c:formatCode>General</c:formatCode>
                <c:ptCount val="8"/>
                <c:pt idx="6" formatCode="0%">
                  <c:v>0.227101562357288</c:v>
                </c:pt>
                <c:pt idx="7" formatCode="0%">
                  <c:v>0.225835601989766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2085749192"/>
        <c:axId val="-2085746136"/>
      </c:barChart>
      <c:catAx>
        <c:axId val="-20857491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-2085746136"/>
        <c:crosses val="autoZero"/>
        <c:auto val="1"/>
        <c:lblAlgn val="ctr"/>
        <c:lblOffset val="100"/>
        <c:noMultiLvlLbl val="0"/>
      </c:catAx>
      <c:valAx>
        <c:axId val="-2085746136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574919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8DC63F"/>
              </a:solidFill>
            </c:spPr>
          </c:dPt>
          <c:dPt>
            <c:idx val="3"/>
            <c:invertIfNegative val="0"/>
            <c:bubble3D val="0"/>
            <c:spPr>
              <a:solidFill>
                <a:srgbClr val="9E1F6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ADEF"/>
              </a:solidFill>
            </c:spPr>
          </c:dPt>
          <c:dPt>
            <c:idx val="6"/>
            <c:invertIfNegative val="0"/>
            <c:bubble3D val="0"/>
            <c:spPr>
              <a:solidFill>
                <a:srgbClr val="F7941D"/>
              </a:solidFill>
            </c:spPr>
          </c:dPt>
          <c:dPt>
            <c:idx val="8"/>
            <c:invertIfNegative val="0"/>
            <c:bubble3D val="0"/>
            <c:spPr>
              <a:solidFill>
                <a:srgbClr val="A41E24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3144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(2)'!$C$107,'group (2)'!$O$108,'group (2)'!$D$107,'group (2)'!$E$107,'group (2)'!$O$109,'group (2)'!$F$107,'group (2)'!$G$107,'group (2)'!$O$110,'group (2)'!$H$107,'group (2)'!$I$107)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(2)'!$C$108,'group (2)'!$O$108,'group (2)'!$D$108,'group (2)'!$E$108,'group (2)'!$O$108,'group (2)'!$F$108,'group (2)'!$G$108,'group (2)'!$O$109,'group (2)'!$H$108,'group (2)'!$I$108)</c:f>
              <c:numCache>
                <c:formatCode>General</c:formatCode>
                <c:ptCount val="10"/>
                <c:pt idx="0" formatCode="0%">
                  <c:v>0.91149314161876</c:v>
                </c:pt>
                <c:pt idx="2" formatCode="0%">
                  <c:v>0.89874571822969</c:v>
                </c:pt>
                <c:pt idx="3" formatCode="0%">
                  <c:v>0.952189880304679</c:v>
                </c:pt>
                <c:pt idx="5" formatCode="0%">
                  <c:v>0.791088470466856</c:v>
                </c:pt>
                <c:pt idx="6" formatCode="0%">
                  <c:v>0.951962756181295</c:v>
                </c:pt>
                <c:pt idx="8" formatCode="0%">
                  <c:v>0.896288594548167</c:v>
                </c:pt>
                <c:pt idx="9" formatCode="0%">
                  <c:v>0.95014133707168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085719432"/>
        <c:axId val="-2085716232"/>
      </c:barChart>
      <c:catAx>
        <c:axId val="-2085719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85716232"/>
        <c:crosses val="autoZero"/>
        <c:auto val="1"/>
        <c:lblAlgn val="ctr"/>
        <c:lblOffset val="100"/>
        <c:noMultiLvlLbl val="0"/>
      </c:catAx>
      <c:valAx>
        <c:axId val="-2085716232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571943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508295838020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(2)'!$D$76:$D$77</c:f>
              <c:numCache>
                <c:formatCode>0%</c:formatCode>
                <c:ptCount val="2"/>
                <c:pt idx="0">
                  <c:v>0.634440329437173</c:v>
                </c:pt>
                <c:pt idx="1">
                  <c:v>0.639428710109263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(2)'!$E$76:$E$77</c:f>
              <c:numCache>
                <c:formatCode>0%</c:formatCode>
                <c:ptCount val="2"/>
                <c:pt idx="0">
                  <c:v>0.200060330907422</c:v>
                </c:pt>
                <c:pt idx="1">
                  <c:v>0.197253153028551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(2)'!$K$75:$K$77,'group (2)'!$F$76:$F$77)</c:f>
              <c:numCache>
                <c:formatCode>General</c:formatCode>
                <c:ptCount val="5"/>
                <c:pt idx="3" formatCode="0%">
                  <c:v>0.227906340068595</c:v>
                </c:pt>
                <c:pt idx="4" formatCode="0%">
                  <c:v>0.221545760341125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(2)'!$K$75:$K$77,'group (2)'!$G$76:$G$77)</c:f>
              <c:numCache>
                <c:formatCode>General</c:formatCode>
                <c:ptCount val="5"/>
                <c:pt idx="3" formatCode="0%">
                  <c:v>0.606594320276001</c:v>
                </c:pt>
                <c:pt idx="4" formatCode="0%">
                  <c:v>0.61513610279669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(2)'!$K$75:$K$80,'group (2)'!$H$76:$H$77)</c:f>
              <c:numCache>
                <c:formatCode>General</c:formatCode>
                <c:ptCount val="8"/>
                <c:pt idx="6" formatCode="0%">
                  <c:v>0.60624703732151</c:v>
                </c:pt>
                <c:pt idx="7" formatCode="0%">
                  <c:v>0.601952489933534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(2)'!$K$75:$K$80,'group (2)'!$I$76:$I$77)</c:f>
              <c:numCache>
                <c:formatCode>General</c:formatCode>
                <c:ptCount val="8"/>
                <c:pt idx="6" formatCode="0%">
                  <c:v>0.228253623023085</c:v>
                </c:pt>
                <c:pt idx="7" formatCode="0%">
                  <c:v>0.234729373204281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2085647128"/>
        <c:axId val="-2085644072"/>
      </c:barChart>
      <c:catAx>
        <c:axId val="-20856471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-2085644072"/>
        <c:crosses val="autoZero"/>
        <c:auto val="1"/>
        <c:lblAlgn val="ctr"/>
        <c:lblOffset val="100"/>
        <c:noMultiLvlLbl val="0"/>
      </c:catAx>
      <c:valAx>
        <c:axId val="-2085644072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564712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4" Type="http://schemas.openxmlformats.org/officeDocument/2006/relationships/chart" Target="../charts/chart9.xml"/><Relationship Id="rId5" Type="http://schemas.openxmlformats.org/officeDocument/2006/relationships/chart" Target="../charts/chart10.xml"/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workbookViewId="0">
      <pane ySplit="1" topLeftCell="A2" activePane="bottomLeft" state="frozen"/>
      <selection activeCell="B1" sqref="B1"/>
      <selection pane="bottomLeft" activeCell="A2" sqref="A2:P17"/>
    </sheetView>
  </sheetViews>
  <sheetFormatPr baseColWidth="10" defaultColWidth="8.83203125" defaultRowHeight="14" x14ac:dyDescent="0"/>
  <cols>
    <col min="1" max="1" width="19.6640625" style="29" bestFit="1" customWidth="1"/>
    <col min="2" max="2" width="16.5" style="29" bestFit="1" customWidth="1"/>
    <col min="3" max="3" width="17.5" style="29" bestFit="1" customWidth="1"/>
    <col min="4" max="4" width="16.1640625" style="29" bestFit="1" customWidth="1"/>
    <col min="5" max="10" width="12" style="29" bestFit="1" customWidth="1"/>
    <col min="11" max="11" width="13.5" style="29" bestFit="1" customWidth="1"/>
    <col min="12" max="12" width="10.1640625" style="29" bestFit="1" customWidth="1"/>
    <col min="13" max="15" width="10.6640625" style="29" bestFit="1" customWidth="1"/>
    <col min="16" max="16" width="23.5" style="29" bestFit="1" customWidth="1"/>
    <col min="17" max="16384" width="8.83203125" style="29"/>
  </cols>
  <sheetData>
    <row r="1" spans="1:16" s="35" customFormat="1">
      <c r="A1" s="35" t="s">
        <v>8</v>
      </c>
      <c r="B1" s="35" t="s">
        <v>9</v>
      </c>
      <c r="C1" s="35" t="s">
        <v>10</v>
      </c>
      <c r="D1" s="35" t="s">
        <v>11</v>
      </c>
      <c r="E1" s="35" t="s">
        <v>12</v>
      </c>
      <c r="F1" s="35" t="s">
        <v>13</v>
      </c>
      <c r="G1" s="35" t="s">
        <v>14</v>
      </c>
      <c r="H1" s="35" t="s">
        <v>15</v>
      </c>
      <c r="I1" s="35" t="s">
        <v>16</v>
      </c>
      <c r="J1" s="35" t="s">
        <v>17</v>
      </c>
      <c r="K1" s="35" t="s">
        <v>18</v>
      </c>
      <c r="L1" s="35" t="s">
        <v>32</v>
      </c>
      <c r="M1" s="35" t="s">
        <v>33</v>
      </c>
      <c r="N1" s="35" t="s">
        <v>34</v>
      </c>
      <c r="O1" s="35" t="s">
        <v>35</v>
      </c>
      <c r="P1" s="35" t="s">
        <v>46</v>
      </c>
    </row>
    <row r="2" spans="1:16">
      <c r="A2" s="37" t="s">
        <v>48</v>
      </c>
      <c r="B2" s="37" t="s">
        <v>19</v>
      </c>
      <c r="C2" s="38">
        <v>2015</v>
      </c>
      <c r="D2" s="41">
        <v>160001</v>
      </c>
      <c r="E2" s="42">
        <v>0.53736539146630335</v>
      </c>
      <c r="F2" s="42">
        <v>0.48088449447190956</v>
      </c>
      <c r="G2" s="42">
        <v>5.6480896994393785E-2</v>
      </c>
      <c r="H2" s="42">
        <v>0.25383591352554047</v>
      </c>
      <c r="I2" s="42">
        <v>0.28352947794076289</v>
      </c>
      <c r="J2" s="42">
        <v>0.49207817451140928</v>
      </c>
      <c r="K2" s="42">
        <v>4.528721695489403E-2</v>
      </c>
      <c r="L2" s="41">
        <v>853</v>
      </c>
      <c r="M2" s="39">
        <v>0.34693877551020408</v>
      </c>
      <c r="N2" s="39">
        <v>0.49557522123893805</v>
      </c>
      <c r="O2" s="39">
        <v>0.6216216216216216</v>
      </c>
      <c r="P2" s="42">
        <v>0.45073323261250292</v>
      </c>
    </row>
    <row r="3" spans="1:16">
      <c r="A3" s="37" t="s">
        <v>48</v>
      </c>
      <c r="B3" s="37" t="s">
        <v>19</v>
      </c>
      <c r="C3" s="38">
        <v>2016</v>
      </c>
      <c r="D3" s="41">
        <v>155425</v>
      </c>
      <c r="E3" s="42">
        <v>0.51907350812288888</v>
      </c>
      <c r="F3" s="42">
        <v>0.46388290172108732</v>
      </c>
      <c r="G3" s="42">
        <v>5.5190606401801512E-2</v>
      </c>
      <c r="H3" s="42">
        <v>0.23818562007399066</v>
      </c>
      <c r="I3" s="42">
        <v>0.28088788804889819</v>
      </c>
      <c r="J3" s="42">
        <v>0.47895126266688115</v>
      </c>
      <c r="K3" s="42">
        <v>4.0122245456007719E-2</v>
      </c>
      <c r="L3" s="41">
        <v>819</v>
      </c>
      <c r="M3" s="39">
        <v>0.33333333333333331</v>
      </c>
      <c r="N3" s="39">
        <v>0.47340425531914893</v>
      </c>
      <c r="O3" s="39">
        <v>0.6</v>
      </c>
      <c r="P3" s="42">
        <v>0.43065922034059678</v>
      </c>
    </row>
    <row r="4" spans="1:16">
      <c r="A4" s="37" t="s">
        <v>48</v>
      </c>
      <c r="B4" s="37" t="s">
        <v>20</v>
      </c>
      <c r="C4" s="38">
        <v>2014</v>
      </c>
      <c r="D4" s="41">
        <v>164592</v>
      </c>
      <c r="E4" s="42">
        <v>0.6035287255759697</v>
      </c>
      <c r="F4" s="42">
        <v>0.5367879362301935</v>
      </c>
      <c r="G4" s="42">
        <v>6.6740789345776222E-2</v>
      </c>
      <c r="H4" s="42">
        <v>0.29666083406240884</v>
      </c>
      <c r="I4" s="42">
        <v>0.30686789151356081</v>
      </c>
      <c r="J4" s="42">
        <v>0.55330757266452801</v>
      </c>
      <c r="K4" s="42">
        <v>5.0221152911441629E-2</v>
      </c>
      <c r="L4" s="41">
        <v>873</v>
      </c>
      <c r="M4" s="39">
        <v>0.43854748603351956</v>
      </c>
      <c r="N4" s="39">
        <v>0.56028368794326244</v>
      </c>
      <c r="O4" s="39">
        <v>0.68627450980392157</v>
      </c>
      <c r="P4" s="42">
        <v>0.47176307677668627</v>
      </c>
    </row>
    <row r="5" spans="1:16">
      <c r="A5" s="37" t="s">
        <v>48</v>
      </c>
      <c r="B5" s="37" t="s">
        <v>20</v>
      </c>
      <c r="C5" s="38">
        <v>2015</v>
      </c>
      <c r="D5" s="41">
        <v>160001</v>
      </c>
      <c r="E5" s="42">
        <v>0.59587127580452626</v>
      </c>
      <c r="F5" s="42">
        <v>0.53319666752082795</v>
      </c>
      <c r="G5" s="42">
        <v>6.2674608283698224E-2</v>
      </c>
      <c r="H5" s="42">
        <v>0.29297316891769426</v>
      </c>
      <c r="I5" s="42">
        <v>0.30289810688683194</v>
      </c>
      <c r="J5" s="42">
        <v>0.54513409291191928</v>
      </c>
      <c r="K5" s="42">
        <v>5.0737182892606925E-2</v>
      </c>
      <c r="L5" s="41">
        <v>853</v>
      </c>
      <c r="M5" s="39">
        <v>0.4</v>
      </c>
      <c r="N5" s="39">
        <v>0.55575221238938055</v>
      </c>
      <c r="O5" s="39">
        <v>0.67647058823529416</v>
      </c>
      <c r="P5" s="42">
        <v>0.45073323261250292</v>
      </c>
    </row>
    <row r="6" spans="1:16">
      <c r="A6" s="37" t="s">
        <v>48</v>
      </c>
      <c r="B6" s="37" t="s">
        <v>21</v>
      </c>
      <c r="C6" s="38">
        <v>2013</v>
      </c>
      <c r="D6" s="41">
        <v>145510</v>
      </c>
      <c r="E6" s="42">
        <v>0.63470551852106383</v>
      </c>
      <c r="F6" s="42">
        <v>0.55382447941722224</v>
      </c>
      <c r="G6" s="42">
        <v>8.0881039103841659E-2</v>
      </c>
      <c r="H6" s="42">
        <v>0.3182049343687719</v>
      </c>
      <c r="I6" s="42">
        <v>0.31650058415229193</v>
      </c>
      <c r="J6" s="42">
        <v>0.57674386640093467</v>
      </c>
      <c r="K6" s="42">
        <v>5.7961652120129201E-2</v>
      </c>
      <c r="L6" s="41">
        <v>789</v>
      </c>
      <c r="M6" s="39">
        <v>0.47933884297520662</v>
      </c>
      <c r="N6" s="39">
        <v>0.60493827160493829</v>
      </c>
      <c r="O6" s="39">
        <v>0.71052631578947367</v>
      </c>
      <c r="P6" s="42">
        <v>0.45800573855677557</v>
      </c>
    </row>
    <row r="7" spans="1:16">
      <c r="A7" s="37" t="s">
        <v>48</v>
      </c>
      <c r="B7" s="37" t="s">
        <v>21</v>
      </c>
      <c r="C7" s="38">
        <v>2014</v>
      </c>
      <c r="D7" s="41">
        <v>164592</v>
      </c>
      <c r="E7" s="42">
        <v>0.65115558471857682</v>
      </c>
      <c r="F7" s="42">
        <v>0.5797973170020414</v>
      </c>
      <c r="G7" s="42">
        <v>7.1358267716535431E-2</v>
      </c>
      <c r="H7" s="42">
        <v>0.33237338388257026</v>
      </c>
      <c r="I7" s="42">
        <v>0.31878220083600661</v>
      </c>
      <c r="J7" s="42">
        <v>0.59497423933119475</v>
      </c>
      <c r="K7" s="42">
        <v>5.6181345387382134E-2</v>
      </c>
      <c r="L7" s="41">
        <v>873</v>
      </c>
      <c r="M7" s="39">
        <v>0.49696969696969695</v>
      </c>
      <c r="N7" s="39">
        <v>0.61467889908256879</v>
      </c>
      <c r="O7" s="39">
        <v>0.72905027932960897</v>
      </c>
      <c r="P7" s="42">
        <v>0.47176307677668627</v>
      </c>
    </row>
    <row r="8" spans="1:16">
      <c r="A8" s="37" t="s">
        <v>48</v>
      </c>
      <c r="B8" s="37" t="s">
        <v>22</v>
      </c>
      <c r="C8" s="38">
        <v>2014</v>
      </c>
      <c r="D8" s="41">
        <v>99336</v>
      </c>
      <c r="E8" s="42">
        <v>0.77306313924458403</v>
      </c>
      <c r="F8" s="42">
        <v>0.77299634412740093</v>
      </c>
      <c r="G8" s="42">
        <v>0.77360036413290856</v>
      </c>
      <c r="H8" s="42">
        <v>0.70434996313590559</v>
      </c>
      <c r="I8" s="42">
        <v>0.83949077373881364</v>
      </c>
      <c r="J8" s="42">
        <v>0.77191171626221589</v>
      </c>
      <c r="K8" s="42">
        <v>0.78574885071376721</v>
      </c>
      <c r="L8" s="41">
        <v>873</v>
      </c>
      <c r="M8" s="39">
        <v>0.63636363636363635</v>
      </c>
      <c r="N8" s="39">
        <v>0.73684210526315785</v>
      </c>
      <c r="O8" s="39">
        <v>0.81818181818181823</v>
      </c>
      <c r="P8" s="42">
        <v>0.47176307677668627</v>
      </c>
    </row>
    <row r="9" spans="1:16">
      <c r="A9" s="37" t="s">
        <v>48</v>
      </c>
      <c r="B9" s="37" t="s">
        <v>41</v>
      </c>
      <c r="C9" s="38">
        <v>2010</v>
      </c>
      <c r="D9" s="41">
        <v>90221</v>
      </c>
      <c r="E9" s="42">
        <v>0.19454450737633144</v>
      </c>
      <c r="F9" s="42">
        <v>0.1467285886877778</v>
      </c>
      <c r="G9" s="42">
        <v>4.7815918688553664E-2</v>
      </c>
      <c r="H9" s="42">
        <v>6.8409793728732779E-2</v>
      </c>
      <c r="I9" s="42">
        <v>0.12613471364759868</v>
      </c>
      <c r="J9" s="42">
        <v>0.16771040001773424</v>
      </c>
      <c r="K9" s="42">
        <v>2.6834107358597221E-2</v>
      </c>
      <c r="L9" s="41">
        <v>516</v>
      </c>
      <c r="M9" s="39">
        <v>7.1112515802781287E-2</v>
      </c>
      <c r="N9" s="39">
        <v>0.15189873417721519</v>
      </c>
      <c r="O9" s="39">
        <v>0.21985915492957747</v>
      </c>
      <c r="P9" s="42">
        <v>0.45649281532730174</v>
      </c>
    </row>
    <row r="10" spans="1:16">
      <c r="A10" s="37" t="s">
        <v>49</v>
      </c>
      <c r="B10" s="37" t="s">
        <v>19</v>
      </c>
      <c r="C10" s="38">
        <v>2015</v>
      </c>
      <c r="D10" s="41">
        <v>350795</v>
      </c>
      <c r="E10" s="42">
        <v>0.77104576747103004</v>
      </c>
      <c r="F10" s="42">
        <v>0.59041605496087457</v>
      </c>
      <c r="G10" s="42">
        <v>0.1806297125101555</v>
      </c>
      <c r="H10" s="42">
        <v>0.18799583802505737</v>
      </c>
      <c r="I10" s="42">
        <v>0.58304992944597267</v>
      </c>
      <c r="J10" s="42">
        <v>0.5520175601134566</v>
      </c>
      <c r="K10" s="42">
        <v>0.2190282073575735</v>
      </c>
      <c r="L10" s="41">
        <v>1293</v>
      </c>
      <c r="M10" s="39">
        <v>0.68421052631578949</v>
      </c>
      <c r="N10" s="39">
        <v>0.76923076923076927</v>
      </c>
      <c r="O10" s="39">
        <v>0.83092783505154644</v>
      </c>
      <c r="P10" s="42">
        <v>0.4717526505649981</v>
      </c>
    </row>
    <row r="11" spans="1:16">
      <c r="A11" s="37" t="s">
        <v>49</v>
      </c>
      <c r="B11" s="37" t="s">
        <v>19</v>
      </c>
      <c r="C11" s="38">
        <v>2016</v>
      </c>
      <c r="D11" s="41">
        <v>331368</v>
      </c>
      <c r="E11" s="42">
        <v>0.76705958330315538</v>
      </c>
      <c r="F11" s="42">
        <v>0.586930542478453</v>
      </c>
      <c r="G11" s="42">
        <v>0.18012904082470244</v>
      </c>
      <c r="H11" s="42">
        <v>0.18252516839284422</v>
      </c>
      <c r="I11" s="42">
        <v>0.58453441491031122</v>
      </c>
      <c r="J11" s="42">
        <v>0.54913268631853407</v>
      </c>
      <c r="K11" s="42">
        <v>0.21792689698462134</v>
      </c>
      <c r="L11" s="41">
        <v>1223</v>
      </c>
      <c r="M11" s="39">
        <v>0.67924528301886788</v>
      </c>
      <c r="N11" s="39">
        <v>0.76333333333333331</v>
      </c>
      <c r="O11" s="39">
        <v>0.83098591549295775</v>
      </c>
      <c r="P11" s="42">
        <v>0.44270984411598213</v>
      </c>
    </row>
    <row r="12" spans="1:16">
      <c r="A12" s="37" t="s">
        <v>49</v>
      </c>
      <c r="B12" s="37" t="s">
        <v>20</v>
      </c>
      <c r="C12" s="38">
        <v>2014</v>
      </c>
      <c r="D12" s="41">
        <v>383203</v>
      </c>
      <c r="E12" s="42">
        <v>0.8043673979587842</v>
      </c>
      <c r="F12" s="42">
        <v>0.61251086238886443</v>
      </c>
      <c r="G12" s="42">
        <v>0.19185653556991986</v>
      </c>
      <c r="H12" s="42">
        <v>0.20234705886958088</v>
      </c>
      <c r="I12" s="42">
        <v>0.60202033908920338</v>
      </c>
      <c r="J12" s="42">
        <v>0.5772658356014958</v>
      </c>
      <c r="K12" s="42">
        <v>0.22710156235728843</v>
      </c>
      <c r="L12" s="41">
        <v>1349</v>
      </c>
      <c r="M12" s="39">
        <v>0.72592592592592597</v>
      </c>
      <c r="N12" s="39">
        <v>0.8</v>
      </c>
      <c r="O12" s="39">
        <v>0.85910652920962194</v>
      </c>
      <c r="P12" s="42">
        <v>0.50166238325079926</v>
      </c>
    </row>
    <row r="13" spans="1:16">
      <c r="A13" s="37" t="s">
        <v>49</v>
      </c>
      <c r="B13" s="37" t="s">
        <v>20</v>
      </c>
      <c r="C13" s="38">
        <v>2015</v>
      </c>
      <c r="D13" s="41">
        <v>350795</v>
      </c>
      <c r="E13" s="42">
        <v>0.80299605182514</v>
      </c>
      <c r="F13" s="42">
        <v>0.61675907581350931</v>
      </c>
      <c r="G13" s="42">
        <v>0.18623697601163072</v>
      </c>
      <c r="H13" s="42">
        <v>0.20313573454581735</v>
      </c>
      <c r="I13" s="42">
        <v>0.59986031727932265</v>
      </c>
      <c r="J13" s="42">
        <v>0.57716044983537396</v>
      </c>
      <c r="K13" s="42">
        <v>0.2258356019897661</v>
      </c>
      <c r="L13" s="41">
        <v>1293</v>
      </c>
      <c r="M13" s="39">
        <v>0.71647509578544066</v>
      </c>
      <c r="N13" s="39">
        <v>0.80241327300150833</v>
      </c>
      <c r="O13" s="39">
        <v>0.85737179487179482</v>
      </c>
      <c r="P13" s="42">
        <v>0.4717526505649981</v>
      </c>
    </row>
    <row r="14" spans="1:16">
      <c r="A14" s="37" t="s">
        <v>49</v>
      </c>
      <c r="B14" s="37" t="s">
        <v>21</v>
      </c>
      <c r="C14" s="38">
        <v>2013</v>
      </c>
      <c r="D14" s="41">
        <v>394491</v>
      </c>
      <c r="E14" s="42">
        <v>0.83450066034459591</v>
      </c>
      <c r="F14" s="42">
        <v>0.63444032943717343</v>
      </c>
      <c r="G14" s="42">
        <v>0.20006033090742248</v>
      </c>
      <c r="H14" s="42">
        <v>0.22790634006859473</v>
      </c>
      <c r="I14" s="42">
        <v>0.60659432027600124</v>
      </c>
      <c r="J14" s="42">
        <v>0.60624703732151053</v>
      </c>
      <c r="K14" s="42">
        <v>0.22825362302308544</v>
      </c>
      <c r="L14" s="41">
        <v>1370</v>
      </c>
      <c r="M14" s="39">
        <v>0.76258992805755399</v>
      </c>
      <c r="N14" s="39">
        <v>0.8314606741573034</v>
      </c>
      <c r="O14" s="39">
        <v>0.88539741219963031</v>
      </c>
      <c r="P14" s="42">
        <v>0.50242021048148944</v>
      </c>
    </row>
    <row r="15" spans="1:16">
      <c r="A15" s="37" t="s">
        <v>49</v>
      </c>
      <c r="B15" s="37" t="s">
        <v>21</v>
      </c>
      <c r="C15" s="38">
        <v>2014</v>
      </c>
      <c r="D15" s="41">
        <v>383203</v>
      </c>
      <c r="E15" s="42">
        <v>0.83668186313781467</v>
      </c>
      <c r="F15" s="42">
        <v>0.63942871010926328</v>
      </c>
      <c r="G15" s="42">
        <v>0.19725315302855145</v>
      </c>
      <c r="H15" s="42">
        <v>0.22154576034112466</v>
      </c>
      <c r="I15" s="42">
        <v>0.61513610279668995</v>
      </c>
      <c r="J15" s="42">
        <v>0.6019524899335339</v>
      </c>
      <c r="K15" s="42">
        <v>0.23472937320428075</v>
      </c>
      <c r="L15" s="41">
        <v>1349</v>
      </c>
      <c r="M15" s="39">
        <v>0.76271186440677963</v>
      </c>
      <c r="N15" s="39">
        <v>0.83454987834549876</v>
      </c>
      <c r="O15" s="39">
        <v>0.88741721854304634</v>
      </c>
      <c r="P15" s="42">
        <v>0.50166238325079926</v>
      </c>
    </row>
    <row r="16" spans="1:16">
      <c r="A16" s="37" t="s">
        <v>49</v>
      </c>
      <c r="B16" s="37" t="s">
        <v>22</v>
      </c>
      <c r="C16" s="38">
        <v>2014</v>
      </c>
      <c r="D16" s="41">
        <v>308236</v>
      </c>
      <c r="E16" s="42">
        <v>0.91149314161875961</v>
      </c>
      <c r="F16" s="42">
        <v>0.8987457182296904</v>
      </c>
      <c r="G16" s="42">
        <v>0.95218988030467899</v>
      </c>
      <c r="H16" s="42">
        <v>0.79108847046685582</v>
      </c>
      <c r="I16" s="42">
        <v>0.95196275618129489</v>
      </c>
      <c r="J16" s="42">
        <v>0.89628859454816689</v>
      </c>
      <c r="K16" s="42">
        <v>0.95014133707167969</v>
      </c>
      <c r="L16" s="41">
        <v>1349</v>
      </c>
      <c r="M16" s="39">
        <v>0.87449392712550611</v>
      </c>
      <c r="N16" s="39">
        <v>0.90909090909090906</v>
      </c>
      <c r="O16" s="39">
        <v>0.9375</v>
      </c>
      <c r="P16" s="42">
        <v>0.50166238325079926</v>
      </c>
    </row>
    <row r="17" spans="1:16">
      <c r="A17" s="37" t="s">
        <v>49</v>
      </c>
      <c r="B17" s="37" t="s">
        <v>41</v>
      </c>
      <c r="C17" s="38">
        <v>2010</v>
      </c>
      <c r="D17" s="41">
        <v>438771</v>
      </c>
      <c r="E17" s="42">
        <v>0.54110458530759786</v>
      </c>
      <c r="F17" s="42">
        <v>0.38185522744210532</v>
      </c>
      <c r="G17" s="42">
        <v>0.15924935786549249</v>
      </c>
      <c r="H17" s="42">
        <v>8.0707248200086151E-2</v>
      </c>
      <c r="I17" s="42">
        <v>0.46039733710751168</v>
      </c>
      <c r="J17" s="42">
        <v>0.38656155488854094</v>
      </c>
      <c r="K17" s="42">
        <v>0.15454303041905687</v>
      </c>
      <c r="L17" s="41">
        <v>1502</v>
      </c>
      <c r="M17" s="39">
        <v>0.44158415841584159</v>
      </c>
      <c r="N17" s="39">
        <v>0.53067829073376926</v>
      </c>
      <c r="O17" s="39">
        <v>0.62099125364431484</v>
      </c>
      <c r="P17" s="42">
        <v>0.45524848530086259</v>
      </c>
    </row>
    <row r="18" spans="1:16">
      <c r="A18" s="30"/>
      <c r="B18" s="30"/>
      <c r="C18" s="31"/>
      <c r="D18" s="32"/>
      <c r="E18" s="32"/>
      <c r="F18" s="32"/>
      <c r="G18" s="32"/>
      <c r="H18" s="32"/>
      <c r="I18" s="32"/>
      <c r="J18" s="32"/>
      <c r="K18" s="32"/>
      <c r="L18" s="33"/>
      <c r="M18" s="34"/>
      <c r="N18" s="34"/>
      <c r="O18" s="34"/>
      <c r="P18" s="32"/>
    </row>
    <row r="19" spans="1:16">
      <c r="A19" s="30"/>
      <c r="B19" s="30"/>
      <c r="C19" s="31"/>
      <c r="D19" s="32"/>
      <c r="E19" s="32"/>
      <c r="F19" s="32"/>
      <c r="G19" s="32"/>
      <c r="H19" s="32"/>
      <c r="I19" s="32"/>
      <c r="J19" s="32"/>
      <c r="K19" s="32"/>
      <c r="L19" s="33"/>
      <c r="M19" s="34"/>
      <c r="N19" s="34"/>
      <c r="O19" s="34"/>
      <c r="P19" s="32"/>
    </row>
    <row r="20" spans="1:16">
      <c r="A20" s="30"/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3"/>
      <c r="M20" s="34"/>
      <c r="N20" s="34"/>
      <c r="O20" s="34"/>
      <c r="P20" s="32"/>
    </row>
    <row r="21" spans="1:16">
      <c r="A21" s="30"/>
      <c r="B21" s="30"/>
      <c r="C21" s="31"/>
      <c r="D21" s="32"/>
      <c r="E21" s="32"/>
      <c r="F21" s="32"/>
      <c r="G21" s="32"/>
      <c r="H21" s="32"/>
      <c r="I21" s="32"/>
      <c r="J21" s="32"/>
      <c r="K21" s="32"/>
      <c r="L21" s="33"/>
      <c r="M21" s="34"/>
      <c r="N21" s="34"/>
      <c r="O21" s="34"/>
      <c r="P21" s="32"/>
    </row>
    <row r="22" spans="1:16">
      <c r="A22" s="30"/>
      <c r="B22" s="30"/>
      <c r="C22" s="31"/>
      <c r="D22" s="32"/>
      <c r="E22" s="32"/>
      <c r="F22" s="32"/>
      <c r="G22" s="32"/>
      <c r="H22" s="32"/>
      <c r="I22" s="32"/>
      <c r="J22" s="32"/>
      <c r="K22" s="32"/>
      <c r="L22" s="33"/>
      <c r="M22" s="34"/>
      <c r="N22" s="34"/>
      <c r="O22" s="34"/>
      <c r="P22" s="32"/>
    </row>
    <row r="23" spans="1:16">
      <c r="A23" s="30"/>
      <c r="B23" s="30"/>
      <c r="C23" s="31"/>
      <c r="D23" s="32"/>
      <c r="E23" s="32"/>
      <c r="F23" s="32"/>
      <c r="G23" s="32"/>
      <c r="H23" s="32"/>
      <c r="I23" s="32"/>
      <c r="J23" s="32"/>
      <c r="K23" s="32"/>
      <c r="L23" s="33"/>
      <c r="M23" s="34"/>
      <c r="N23" s="34"/>
      <c r="O23" s="34"/>
      <c r="P23" s="32"/>
    </row>
    <row r="24" spans="1:16">
      <c r="A24" s="30"/>
      <c r="B24" s="30"/>
      <c r="C24" s="31"/>
      <c r="D24" s="32"/>
      <c r="E24" s="32"/>
      <c r="F24" s="32"/>
      <c r="G24" s="32"/>
      <c r="H24" s="32"/>
      <c r="I24" s="32"/>
      <c r="J24" s="32"/>
      <c r="K24" s="32"/>
      <c r="L24" s="33"/>
      <c r="M24" s="34"/>
      <c r="N24" s="34"/>
      <c r="O24" s="34"/>
      <c r="P24" s="32"/>
    </row>
    <row r="25" spans="1:16">
      <c r="A25" s="30"/>
      <c r="B25" s="30"/>
      <c r="C25" s="31"/>
      <c r="D25" s="32"/>
      <c r="E25" s="32"/>
      <c r="F25" s="32"/>
      <c r="G25" s="32"/>
      <c r="H25" s="32"/>
      <c r="I25" s="32"/>
      <c r="J25" s="32"/>
      <c r="K25" s="32"/>
      <c r="L25" s="33"/>
      <c r="M25" s="34"/>
      <c r="N25" s="34"/>
      <c r="O25" s="34"/>
      <c r="P25" s="32"/>
    </row>
    <row r="26" spans="1:16">
      <c r="A26" s="30"/>
      <c r="B26" s="30"/>
      <c r="C26" s="31"/>
      <c r="D26" s="32"/>
      <c r="E26" s="32"/>
      <c r="F26" s="32"/>
      <c r="G26" s="32"/>
      <c r="H26" s="32"/>
      <c r="I26" s="32"/>
      <c r="J26" s="32"/>
      <c r="K26" s="32"/>
      <c r="L26" s="33"/>
      <c r="M26" s="34"/>
      <c r="N26" s="34"/>
      <c r="O26" s="34"/>
      <c r="P26" s="32"/>
    </row>
    <row r="27" spans="1:16">
      <c r="A27" s="30"/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3"/>
      <c r="M27" s="34"/>
      <c r="N27" s="34"/>
      <c r="O27" s="34"/>
      <c r="P27" s="32"/>
    </row>
    <row r="28" spans="1:16">
      <c r="A28" s="30"/>
      <c r="B28" s="30"/>
      <c r="C28" s="31"/>
      <c r="D28" s="32"/>
      <c r="E28" s="32"/>
      <c r="F28" s="32"/>
      <c r="G28" s="32"/>
      <c r="H28" s="32"/>
      <c r="I28" s="32"/>
      <c r="J28" s="32"/>
      <c r="K28" s="32"/>
      <c r="L28" s="33"/>
      <c r="M28" s="34"/>
      <c r="N28" s="34"/>
      <c r="O28" s="34"/>
      <c r="P28" s="32"/>
    </row>
    <row r="29" spans="1:16">
      <c r="A29" s="30"/>
      <c r="B29" s="30"/>
      <c r="C29" s="31"/>
      <c r="D29" s="32"/>
      <c r="E29" s="32"/>
      <c r="F29" s="32"/>
      <c r="G29" s="32"/>
      <c r="H29" s="32"/>
      <c r="I29" s="32"/>
      <c r="J29" s="32"/>
      <c r="K29" s="32"/>
      <c r="L29" s="33"/>
      <c r="M29" s="34"/>
      <c r="N29" s="34"/>
      <c r="O29" s="34"/>
      <c r="P29" s="32"/>
    </row>
    <row r="30" spans="1:16">
      <c r="A30" s="30"/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3"/>
      <c r="M30" s="34"/>
      <c r="N30" s="34"/>
      <c r="O30" s="34"/>
      <c r="P30" s="32"/>
    </row>
    <row r="31" spans="1:16">
      <c r="A31" s="30"/>
      <c r="B31" s="30"/>
      <c r="C31" s="31"/>
      <c r="D31" s="32"/>
      <c r="E31" s="32"/>
      <c r="F31" s="32"/>
      <c r="G31" s="32"/>
      <c r="H31" s="32"/>
      <c r="I31" s="32"/>
      <c r="J31" s="32"/>
      <c r="K31" s="32"/>
      <c r="L31" s="33"/>
      <c r="M31" s="34"/>
      <c r="N31" s="34"/>
      <c r="O31" s="34"/>
      <c r="P31" s="32"/>
    </row>
    <row r="32" spans="1:16">
      <c r="A32" s="30"/>
      <c r="B32" s="30"/>
      <c r="C32" s="31"/>
      <c r="D32" s="32"/>
      <c r="E32" s="32"/>
      <c r="F32" s="32"/>
      <c r="G32" s="32"/>
      <c r="H32" s="32"/>
      <c r="I32" s="32"/>
      <c r="J32" s="32"/>
      <c r="K32" s="32"/>
      <c r="L32" s="33"/>
      <c r="M32" s="34"/>
      <c r="N32" s="34"/>
      <c r="O32" s="34"/>
      <c r="P32" s="32"/>
    </row>
    <row r="33" spans="1:16">
      <c r="A33" s="30"/>
      <c r="B33" s="30"/>
      <c r="C33" s="31"/>
      <c r="D33" s="32"/>
      <c r="E33" s="32"/>
      <c r="F33" s="32"/>
      <c r="G33" s="32"/>
      <c r="H33" s="32"/>
      <c r="I33" s="32"/>
      <c r="J33" s="32"/>
      <c r="K33" s="32"/>
      <c r="L33" s="33"/>
      <c r="M33" s="34"/>
      <c r="N33" s="34"/>
      <c r="O33" s="34"/>
      <c r="P33" s="32"/>
    </row>
    <row r="34" spans="1:16">
      <c r="A34" s="30"/>
      <c r="B34" s="30"/>
      <c r="C34" s="31"/>
      <c r="D34" s="32"/>
      <c r="E34" s="32"/>
      <c r="F34" s="32"/>
      <c r="G34" s="32"/>
      <c r="H34" s="32"/>
      <c r="I34" s="32"/>
      <c r="J34" s="32"/>
      <c r="K34" s="32"/>
      <c r="L34" s="33"/>
      <c r="M34" s="34"/>
      <c r="N34" s="34"/>
      <c r="O34" s="34"/>
      <c r="P34" s="32"/>
    </row>
    <row r="35" spans="1:16">
      <c r="A35" s="30"/>
      <c r="B35" s="30"/>
      <c r="C35" s="31"/>
      <c r="D35" s="32"/>
      <c r="E35" s="32"/>
      <c r="F35" s="32"/>
      <c r="G35" s="32"/>
      <c r="H35" s="32"/>
      <c r="I35" s="32"/>
      <c r="J35" s="32"/>
      <c r="K35" s="32"/>
      <c r="L35" s="33"/>
      <c r="M35" s="34"/>
      <c r="N35" s="34"/>
      <c r="O35" s="34"/>
      <c r="P35" s="32"/>
    </row>
    <row r="36" spans="1:16">
      <c r="A36" s="30"/>
      <c r="B36" s="30"/>
      <c r="C36" s="31"/>
      <c r="D36" s="32"/>
      <c r="E36" s="32"/>
      <c r="F36" s="32"/>
      <c r="G36" s="32"/>
      <c r="H36" s="32"/>
      <c r="I36" s="32"/>
      <c r="J36" s="32"/>
      <c r="K36" s="32"/>
      <c r="L36" s="33"/>
      <c r="M36" s="34"/>
      <c r="N36" s="34"/>
      <c r="O36" s="34"/>
      <c r="P36" s="32"/>
    </row>
    <row r="37" spans="1:16">
      <c r="A37" s="30"/>
      <c r="B37" s="30"/>
      <c r="C37" s="31"/>
      <c r="D37" s="32"/>
      <c r="E37" s="32"/>
      <c r="F37" s="32"/>
      <c r="G37" s="32"/>
      <c r="H37" s="32"/>
      <c r="I37" s="32"/>
      <c r="J37" s="32"/>
      <c r="K37" s="32"/>
      <c r="L37" s="33"/>
      <c r="M37" s="34"/>
      <c r="N37" s="34"/>
      <c r="O37" s="34"/>
      <c r="P37" s="32"/>
    </row>
    <row r="38" spans="1:16">
      <c r="A38" s="30"/>
      <c r="B38" s="30"/>
      <c r="C38" s="31"/>
      <c r="D38" s="32"/>
      <c r="E38" s="32"/>
      <c r="F38" s="32"/>
      <c r="G38" s="32"/>
      <c r="H38" s="32"/>
      <c r="I38" s="32"/>
      <c r="J38" s="32"/>
      <c r="K38" s="32"/>
      <c r="L38" s="33"/>
      <c r="M38" s="34"/>
      <c r="N38" s="34"/>
      <c r="O38" s="34"/>
      <c r="P38" s="32"/>
    </row>
    <row r="39" spans="1:16">
      <c r="A39" s="30"/>
      <c r="B39" s="30"/>
      <c r="C39" s="31"/>
      <c r="D39" s="32"/>
      <c r="E39" s="32"/>
      <c r="F39" s="32"/>
      <c r="G39" s="32"/>
      <c r="H39" s="32"/>
      <c r="I39" s="32"/>
      <c r="J39" s="32"/>
      <c r="K39" s="32"/>
      <c r="L39" s="33"/>
      <c r="M39" s="34"/>
      <c r="N39" s="34"/>
      <c r="O39" s="34"/>
      <c r="P39" s="32"/>
    </row>
    <row r="40" spans="1:16">
      <c r="A40" s="30"/>
      <c r="B40" s="30"/>
      <c r="C40" s="31"/>
      <c r="D40" s="32"/>
      <c r="E40" s="32"/>
      <c r="F40" s="32"/>
      <c r="G40" s="32"/>
      <c r="H40" s="32"/>
      <c r="I40" s="32"/>
      <c r="J40" s="32"/>
      <c r="K40" s="32"/>
      <c r="L40" s="33"/>
      <c r="M40" s="34"/>
      <c r="N40" s="34"/>
      <c r="O40" s="34"/>
      <c r="P40" s="32"/>
    </row>
    <row r="41" spans="1:16">
      <c r="A41" s="30"/>
      <c r="B41" s="30"/>
      <c r="C41" s="31"/>
      <c r="D41" s="32"/>
      <c r="E41" s="32"/>
      <c r="F41" s="32"/>
      <c r="G41" s="32"/>
      <c r="H41" s="32"/>
      <c r="I41" s="32"/>
      <c r="J41" s="32"/>
      <c r="K41" s="32"/>
      <c r="L41" s="33"/>
      <c r="M41" s="34"/>
      <c r="N41" s="34"/>
      <c r="O41" s="34"/>
      <c r="P41" s="32"/>
    </row>
    <row r="42" spans="1:16">
      <c r="A42" s="30"/>
      <c r="B42" s="30"/>
      <c r="C42" s="31"/>
      <c r="D42" s="32"/>
      <c r="E42" s="32"/>
      <c r="F42" s="32"/>
      <c r="G42" s="32"/>
      <c r="H42" s="32"/>
      <c r="I42" s="32"/>
      <c r="J42" s="32"/>
      <c r="K42" s="32"/>
      <c r="L42" s="33"/>
      <c r="M42" s="34"/>
      <c r="N42" s="34"/>
      <c r="O42" s="34"/>
      <c r="P42" s="32"/>
    </row>
    <row r="43" spans="1:16">
      <c r="A43" s="30"/>
      <c r="B43" s="30"/>
      <c r="C43" s="31"/>
      <c r="D43" s="32"/>
      <c r="E43" s="32"/>
      <c r="F43" s="32"/>
      <c r="G43" s="32"/>
      <c r="H43" s="32"/>
      <c r="I43" s="32"/>
      <c r="J43" s="32"/>
      <c r="K43" s="32"/>
      <c r="L43" s="33"/>
      <c r="M43" s="34"/>
      <c r="N43" s="34"/>
      <c r="O43" s="34"/>
      <c r="P43" s="32"/>
    </row>
    <row r="44" spans="1:16">
      <c r="A44" s="30"/>
      <c r="B44" s="30"/>
      <c r="C44" s="31"/>
      <c r="D44" s="32"/>
      <c r="E44" s="32"/>
      <c r="F44" s="32"/>
      <c r="G44" s="32"/>
      <c r="H44" s="32"/>
      <c r="I44" s="32"/>
      <c r="J44" s="32"/>
      <c r="K44" s="32"/>
      <c r="L44" s="33"/>
      <c r="M44" s="34"/>
      <c r="N44" s="34"/>
      <c r="O44" s="34"/>
      <c r="P44" s="32"/>
    </row>
    <row r="45" spans="1:16">
      <c r="A45" s="30"/>
      <c r="B45" s="30"/>
      <c r="C45" s="31"/>
      <c r="D45" s="32"/>
      <c r="E45" s="32"/>
      <c r="F45" s="32"/>
      <c r="G45" s="32"/>
      <c r="H45" s="32"/>
      <c r="I45" s="32"/>
      <c r="J45" s="32"/>
      <c r="K45" s="32"/>
      <c r="L45" s="33"/>
      <c r="M45" s="34"/>
      <c r="N45" s="34"/>
      <c r="O45" s="34"/>
      <c r="P45" s="32"/>
    </row>
    <row r="46" spans="1:16">
      <c r="A46" s="30"/>
      <c r="B46" s="30"/>
      <c r="C46" s="31"/>
      <c r="D46" s="32"/>
      <c r="E46" s="32"/>
      <c r="F46" s="32"/>
      <c r="G46" s="32"/>
      <c r="H46" s="32"/>
      <c r="I46" s="32"/>
      <c r="J46" s="32"/>
      <c r="K46" s="32"/>
      <c r="L46" s="33"/>
      <c r="M46" s="34"/>
      <c r="N46" s="34"/>
      <c r="O46" s="34"/>
      <c r="P46" s="32"/>
    </row>
    <row r="47" spans="1:16">
      <c r="A47" s="30"/>
      <c r="B47" s="30"/>
      <c r="C47" s="31"/>
      <c r="D47" s="32"/>
      <c r="E47" s="32"/>
      <c r="F47" s="32"/>
      <c r="G47" s="32"/>
      <c r="H47" s="32"/>
      <c r="I47" s="32"/>
      <c r="J47" s="32"/>
      <c r="K47" s="32"/>
      <c r="L47" s="33"/>
      <c r="M47" s="34"/>
      <c r="N47" s="34"/>
      <c r="O47" s="34"/>
      <c r="P47" s="32"/>
    </row>
    <row r="48" spans="1:16">
      <c r="A48" s="30"/>
      <c r="B48" s="30"/>
      <c r="C48" s="31"/>
      <c r="D48" s="32"/>
      <c r="E48" s="32"/>
      <c r="F48" s="32"/>
      <c r="G48" s="32"/>
      <c r="H48" s="32"/>
      <c r="I48" s="32"/>
      <c r="J48" s="32"/>
      <c r="K48" s="32"/>
      <c r="L48" s="33"/>
      <c r="M48" s="34"/>
      <c r="N48" s="34"/>
      <c r="O48" s="34"/>
      <c r="P48" s="32"/>
    </row>
    <row r="49" spans="1:16">
      <c r="A49" s="30"/>
      <c r="B49" s="30"/>
      <c r="C49" s="31"/>
      <c r="D49" s="32"/>
      <c r="E49" s="32"/>
      <c r="F49" s="32"/>
      <c r="G49" s="32"/>
      <c r="H49" s="32"/>
      <c r="I49" s="32"/>
      <c r="J49" s="32"/>
      <c r="K49" s="32"/>
      <c r="L49" s="33"/>
      <c r="M49" s="34"/>
      <c r="N49" s="34"/>
      <c r="O49" s="34"/>
      <c r="P49" s="32"/>
    </row>
    <row r="50" spans="1:16">
      <c r="A50" s="30"/>
      <c r="B50" s="30"/>
      <c r="C50" s="31"/>
      <c r="D50" s="32"/>
      <c r="E50" s="32"/>
      <c r="F50" s="32"/>
      <c r="G50" s="32"/>
      <c r="H50" s="32"/>
      <c r="I50" s="32"/>
      <c r="J50" s="32"/>
      <c r="K50" s="32"/>
      <c r="L50" s="33"/>
      <c r="M50" s="34"/>
      <c r="N50" s="34"/>
      <c r="O50" s="34"/>
      <c r="P50" s="32"/>
    </row>
    <row r="51" spans="1:16">
      <c r="A51" s="30"/>
      <c r="B51" s="30"/>
      <c r="C51" s="31"/>
      <c r="D51" s="32"/>
      <c r="E51" s="32"/>
      <c r="F51" s="32"/>
      <c r="G51" s="32"/>
      <c r="H51" s="32"/>
      <c r="I51" s="32"/>
      <c r="J51" s="32"/>
      <c r="K51" s="32"/>
      <c r="L51" s="33"/>
      <c r="M51" s="34"/>
      <c r="N51" s="34"/>
      <c r="O51" s="34"/>
      <c r="P51" s="32"/>
    </row>
    <row r="52" spans="1:16">
      <c r="A52" s="30"/>
      <c r="B52" s="30"/>
      <c r="C52" s="31"/>
      <c r="D52" s="32"/>
      <c r="E52" s="32"/>
      <c r="F52" s="32"/>
      <c r="G52" s="32"/>
      <c r="H52" s="32"/>
      <c r="I52" s="32"/>
      <c r="J52" s="32"/>
      <c r="K52" s="32"/>
      <c r="L52" s="33"/>
      <c r="M52" s="34"/>
      <c r="N52" s="34"/>
      <c r="O52" s="34"/>
      <c r="P52" s="32"/>
    </row>
    <row r="53" spans="1:16">
      <c r="A53" s="30"/>
      <c r="B53" s="30"/>
      <c r="C53" s="31"/>
      <c r="D53" s="32"/>
      <c r="E53" s="32"/>
      <c r="F53" s="32"/>
      <c r="G53" s="32"/>
      <c r="H53" s="32"/>
      <c r="I53" s="32"/>
      <c r="J53" s="32"/>
      <c r="K53" s="32"/>
      <c r="L53" s="33"/>
      <c r="M53" s="34"/>
      <c r="N53" s="34"/>
      <c r="O53" s="34"/>
      <c r="P53" s="32"/>
    </row>
    <row r="54" spans="1:16">
      <c r="A54" s="30"/>
      <c r="B54" s="30"/>
      <c r="C54" s="31"/>
      <c r="D54" s="32"/>
      <c r="E54" s="32"/>
      <c r="F54" s="32"/>
      <c r="G54" s="32"/>
      <c r="H54" s="32"/>
      <c r="I54" s="32"/>
      <c r="J54" s="32"/>
      <c r="K54" s="32"/>
      <c r="L54" s="33"/>
      <c r="M54" s="34"/>
      <c r="N54" s="34"/>
      <c r="O54" s="34"/>
      <c r="P54" s="32"/>
    </row>
    <row r="55" spans="1:16">
      <c r="A55" s="30"/>
      <c r="B55" s="30"/>
      <c r="C55" s="31"/>
      <c r="D55" s="32"/>
      <c r="E55" s="32"/>
      <c r="F55" s="32"/>
      <c r="G55" s="32"/>
      <c r="H55" s="32"/>
      <c r="I55" s="32"/>
      <c r="J55" s="32"/>
      <c r="K55" s="32"/>
      <c r="L55" s="33"/>
      <c r="M55" s="34"/>
      <c r="N55" s="34"/>
      <c r="O55" s="34"/>
      <c r="P55" s="32"/>
    </row>
    <row r="56" spans="1:16">
      <c r="A56" s="30"/>
      <c r="B56" s="30"/>
      <c r="C56" s="31"/>
      <c r="D56" s="32"/>
      <c r="E56" s="32"/>
      <c r="F56" s="32"/>
      <c r="G56" s="32"/>
      <c r="H56" s="32"/>
      <c r="I56" s="32"/>
      <c r="J56" s="32"/>
      <c r="K56" s="32"/>
      <c r="L56" s="33"/>
      <c r="M56" s="34"/>
      <c r="N56" s="34"/>
      <c r="O56" s="34"/>
      <c r="P56" s="32"/>
    </row>
    <row r="57" spans="1:16">
      <c r="A57" s="30"/>
      <c r="B57" s="30"/>
      <c r="C57" s="31"/>
      <c r="D57" s="32"/>
      <c r="E57" s="32"/>
      <c r="F57" s="32"/>
      <c r="G57" s="32"/>
      <c r="H57" s="32"/>
      <c r="I57" s="32"/>
      <c r="J57" s="32"/>
      <c r="K57" s="32"/>
      <c r="L57" s="33"/>
      <c r="M57" s="34"/>
      <c r="N57" s="34"/>
      <c r="O57" s="34"/>
      <c r="P57" s="32"/>
    </row>
    <row r="58" spans="1:16">
      <c r="A58" s="30"/>
      <c r="B58" s="30"/>
      <c r="C58" s="31"/>
      <c r="D58" s="32"/>
      <c r="E58" s="32"/>
      <c r="F58" s="32"/>
      <c r="G58" s="32"/>
      <c r="H58" s="32"/>
      <c r="I58" s="32"/>
      <c r="J58" s="32"/>
      <c r="K58" s="32"/>
      <c r="L58" s="33"/>
      <c r="M58" s="34"/>
      <c r="N58" s="34"/>
      <c r="O58" s="34"/>
      <c r="P58" s="32"/>
    </row>
    <row r="59" spans="1:16">
      <c r="A59" s="30"/>
      <c r="B59" s="30"/>
      <c r="C59" s="31"/>
      <c r="D59" s="32"/>
      <c r="E59" s="32"/>
      <c r="F59" s="32"/>
      <c r="G59" s="32"/>
      <c r="H59" s="32"/>
      <c r="I59" s="32"/>
      <c r="J59" s="32"/>
      <c r="K59" s="32"/>
      <c r="L59" s="33"/>
      <c r="M59" s="34"/>
      <c r="N59" s="34"/>
      <c r="O59" s="34"/>
      <c r="P59" s="32"/>
    </row>
    <row r="60" spans="1:16">
      <c r="A60" s="30"/>
      <c r="B60" s="30"/>
      <c r="C60" s="31"/>
      <c r="D60" s="32"/>
      <c r="E60" s="32"/>
      <c r="F60" s="32"/>
      <c r="G60" s="32"/>
      <c r="H60" s="32"/>
      <c r="I60" s="32"/>
      <c r="J60" s="32"/>
      <c r="K60" s="32"/>
      <c r="L60" s="33"/>
      <c r="M60" s="34"/>
      <c r="N60" s="34"/>
      <c r="O60" s="34"/>
      <c r="P60" s="32"/>
    </row>
    <row r="61" spans="1:16">
      <c r="A61" s="30"/>
      <c r="B61" s="30"/>
      <c r="C61" s="31"/>
      <c r="D61" s="32"/>
      <c r="E61" s="32"/>
      <c r="F61" s="32"/>
      <c r="G61" s="32"/>
      <c r="H61" s="32"/>
      <c r="I61" s="32"/>
      <c r="J61" s="32"/>
      <c r="K61" s="32"/>
      <c r="L61" s="33"/>
      <c r="M61" s="34"/>
      <c r="N61" s="34"/>
      <c r="O61" s="34"/>
      <c r="P61" s="32"/>
    </row>
    <row r="62" spans="1:16">
      <c r="A62" s="30"/>
      <c r="B62" s="30"/>
      <c r="C62" s="31"/>
      <c r="D62" s="32"/>
      <c r="E62" s="32"/>
      <c r="F62" s="32"/>
      <c r="G62" s="32"/>
      <c r="H62" s="32"/>
      <c r="I62" s="32"/>
      <c r="J62" s="32"/>
      <c r="K62" s="32"/>
      <c r="L62" s="33"/>
      <c r="M62" s="34"/>
      <c r="N62" s="34"/>
      <c r="O62" s="34"/>
      <c r="P62" s="32"/>
    </row>
    <row r="63" spans="1:16">
      <c r="A63" s="30"/>
      <c r="B63" s="30"/>
      <c r="C63" s="31"/>
      <c r="D63" s="32"/>
      <c r="E63" s="32"/>
      <c r="F63" s="32"/>
      <c r="G63" s="32"/>
      <c r="H63" s="32"/>
      <c r="I63" s="32"/>
      <c r="J63" s="32"/>
      <c r="K63" s="32"/>
      <c r="L63" s="33"/>
      <c r="M63" s="34"/>
      <c r="N63" s="34"/>
      <c r="O63" s="34"/>
      <c r="P63" s="32"/>
    </row>
    <row r="64" spans="1:16">
      <c r="A64" s="30"/>
      <c r="B64" s="30"/>
      <c r="C64" s="31"/>
      <c r="D64" s="32"/>
      <c r="E64" s="32"/>
      <c r="F64" s="32"/>
      <c r="G64" s="32"/>
      <c r="H64" s="32"/>
      <c r="I64" s="32"/>
      <c r="J64" s="32"/>
      <c r="K64" s="32"/>
      <c r="L64" s="33"/>
      <c r="M64" s="34"/>
      <c r="N64" s="34"/>
      <c r="O64" s="34"/>
      <c r="P64" s="32"/>
    </row>
    <row r="65" spans="1:16">
      <c r="A65" s="30"/>
      <c r="B65" s="30"/>
      <c r="C65" s="31"/>
      <c r="D65" s="32"/>
      <c r="E65" s="32"/>
      <c r="F65" s="32"/>
      <c r="G65" s="32"/>
      <c r="H65" s="32"/>
      <c r="I65" s="32"/>
      <c r="J65" s="32"/>
      <c r="K65" s="32"/>
      <c r="L65" s="33"/>
      <c r="M65" s="34"/>
      <c r="N65" s="34"/>
      <c r="O65" s="34"/>
      <c r="P65" s="32"/>
    </row>
    <row r="66" spans="1:16">
      <c r="A66" s="30"/>
      <c r="B66" s="30"/>
      <c r="C66" s="31"/>
      <c r="D66" s="32"/>
      <c r="E66" s="32"/>
      <c r="F66" s="32"/>
      <c r="G66" s="32"/>
      <c r="H66" s="32"/>
      <c r="I66" s="32"/>
      <c r="J66" s="32"/>
      <c r="K66" s="32"/>
      <c r="L66" s="33"/>
      <c r="M66" s="34"/>
      <c r="N66" s="34"/>
      <c r="O66" s="34"/>
      <c r="P66" s="32"/>
    </row>
    <row r="67" spans="1:16">
      <c r="A67" s="30"/>
      <c r="B67" s="30"/>
      <c r="C67" s="31"/>
      <c r="D67" s="32"/>
      <c r="E67" s="32"/>
      <c r="F67" s="32"/>
      <c r="G67" s="32"/>
      <c r="H67" s="32"/>
      <c r="I67" s="32"/>
      <c r="J67" s="32"/>
      <c r="K67" s="32"/>
      <c r="L67" s="33"/>
      <c r="M67" s="34"/>
      <c r="N67" s="34"/>
      <c r="O67" s="34"/>
      <c r="P67" s="32"/>
    </row>
    <row r="68" spans="1:16">
      <c r="A68" s="30"/>
      <c r="B68" s="30"/>
      <c r="C68" s="31"/>
      <c r="D68" s="32"/>
      <c r="E68" s="32"/>
      <c r="F68" s="32"/>
      <c r="G68" s="32"/>
      <c r="H68" s="32"/>
      <c r="I68" s="32"/>
      <c r="J68" s="32"/>
      <c r="K68" s="32"/>
      <c r="L68" s="33"/>
      <c r="M68" s="34"/>
      <c r="N68" s="34"/>
      <c r="O68" s="34"/>
      <c r="P68" s="32"/>
    </row>
    <row r="69" spans="1:16">
      <c r="A69" s="30"/>
      <c r="B69" s="30"/>
      <c r="C69" s="31"/>
      <c r="D69" s="32"/>
      <c r="E69" s="32"/>
      <c r="F69" s="32"/>
      <c r="G69" s="32"/>
      <c r="H69" s="32"/>
      <c r="I69" s="32"/>
      <c r="J69" s="32"/>
      <c r="K69" s="32"/>
      <c r="L69" s="33"/>
      <c r="M69" s="34"/>
      <c r="N69" s="34"/>
      <c r="O69" s="34"/>
      <c r="P69" s="32"/>
    </row>
    <row r="70" spans="1:16">
      <c r="A70" s="30"/>
      <c r="B70" s="30"/>
      <c r="C70" s="31"/>
      <c r="D70" s="32"/>
      <c r="E70" s="32"/>
      <c r="F70" s="32"/>
      <c r="G70" s="32"/>
      <c r="H70" s="32"/>
      <c r="I70" s="32"/>
      <c r="J70" s="32"/>
      <c r="K70" s="32"/>
      <c r="L70" s="33"/>
      <c r="M70" s="34"/>
      <c r="N70" s="34"/>
      <c r="O70" s="34"/>
      <c r="P70" s="32"/>
    </row>
    <row r="71" spans="1:16">
      <c r="A71" s="30"/>
      <c r="B71" s="30"/>
      <c r="C71" s="31"/>
      <c r="D71" s="32"/>
      <c r="E71" s="32"/>
      <c r="F71" s="32"/>
      <c r="G71" s="32"/>
      <c r="H71" s="32"/>
      <c r="I71" s="32"/>
      <c r="J71" s="32"/>
      <c r="K71" s="32"/>
      <c r="L71" s="33"/>
      <c r="M71" s="34"/>
      <c r="N71" s="34"/>
      <c r="O71" s="34"/>
      <c r="P71" s="32"/>
    </row>
    <row r="72" spans="1:16">
      <c r="A72" s="30"/>
      <c r="B72" s="30"/>
      <c r="C72" s="31"/>
      <c r="D72" s="32"/>
      <c r="E72" s="32"/>
      <c r="F72" s="32"/>
      <c r="G72" s="32"/>
      <c r="H72" s="32"/>
      <c r="I72" s="32"/>
      <c r="J72" s="32"/>
      <c r="K72" s="32"/>
      <c r="L72" s="33"/>
      <c r="M72" s="34"/>
      <c r="N72" s="34"/>
      <c r="O72" s="34"/>
      <c r="P72" s="32"/>
    </row>
    <row r="73" spans="1:16">
      <c r="A73" s="30"/>
      <c r="B73" s="30"/>
      <c r="C73" s="31"/>
      <c r="D73" s="32"/>
      <c r="E73" s="32"/>
      <c r="F73" s="32"/>
      <c r="G73" s="32"/>
      <c r="H73" s="32"/>
      <c r="I73" s="32"/>
      <c r="J73" s="32"/>
      <c r="K73" s="32"/>
      <c r="L73" s="33"/>
      <c r="M73" s="34"/>
      <c r="N73" s="34"/>
      <c r="O73" s="34"/>
      <c r="P73" s="32"/>
    </row>
    <row r="74" spans="1:16">
      <c r="A74" s="30"/>
      <c r="B74" s="30"/>
      <c r="C74" s="31"/>
      <c r="D74" s="32"/>
      <c r="E74" s="32"/>
      <c r="F74" s="32"/>
      <c r="G74" s="32"/>
      <c r="H74" s="32"/>
      <c r="I74" s="32"/>
      <c r="J74" s="32"/>
      <c r="K74" s="32"/>
      <c r="L74" s="33"/>
      <c r="M74" s="34"/>
      <c r="N74" s="34"/>
      <c r="O74" s="34"/>
      <c r="P74" s="32"/>
    </row>
    <row r="75" spans="1:16">
      <c r="A75" s="30"/>
      <c r="B75" s="30"/>
      <c r="C75" s="31"/>
      <c r="D75" s="32"/>
      <c r="E75" s="32"/>
      <c r="F75" s="32"/>
      <c r="G75" s="32"/>
      <c r="H75" s="32"/>
      <c r="I75" s="32"/>
      <c r="J75" s="32"/>
      <c r="K75" s="32"/>
      <c r="L75" s="33"/>
      <c r="M75" s="34"/>
      <c r="N75" s="34"/>
      <c r="O75" s="34"/>
      <c r="P75" s="32"/>
    </row>
    <row r="76" spans="1:16">
      <c r="A76" s="30"/>
      <c r="B76" s="30"/>
      <c r="C76" s="31"/>
      <c r="D76" s="32"/>
      <c r="E76" s="32"/>
      <c r="F76" s="32"/>
      <c r="G76" s="32"/>
      <c r="H76" s="32"/>
      <c r="I76" s="32"/>
      <c r="J76" s="32"/>
      <c r="K76" s="32"/>
      <c r="L76" s="33"/>
      <c r="M76" s="34"/>
      <c r="N76" s="34"/>
      <c r="O76" s="34"/>
      <c r="P76" s="32"/>
    </row>
    <row r="77" spans="1:16">
      <c r="A77" s="30"/>
      <c r="B77" s="30"/>
      <c r="C77" s="31"/>
      <c r="D77" s="32"/>
      <c r="E77" s="32"/>
      <c r="F77" s="32"/>
      <c r="G77" s="32"/>
      <c r="H77" s="32"/>
      <c r="I77" s="32"/>
      <c r="J77" s="32"/>
      <c r="K77" s="32"/>
      <c r="L77" s="33"/>
      <c r="M77" s="34"/>
      <c r="N77" s="34"/>
      <c r="O77" s="34"/>
      <c r="P77" s="32"/>
    </row>
    <row r="78" spans="1:16">
      <c r="A78" s="30"/>
      <c r="B78" s="30"/>
      <c r="C78" s="31"/>
      <c r="D78" s="32"/>
      <c r="E78" s="32"/>
      <c r="F78" s="32"/>
      <c r="G78" s="32"/>
      <c r="H78" s="32"/>
      <c r="I78" s="32"/>
      <c r="J78" s="32"/>
      <c r="K78" s="32"/>
      <c r="L78" s="33"/>
      <c r="M78" s="34"/>
      <c r="N78" s="34"/>
      <c r="O78" s="34"/>
      <c r="P78" s="32"/>
    </row>
    <row r="79" spans="1:16">
      <c r="A79" s="30"/>
      <c r="B79" s="30"/>
      <c r="C79" s="31"/>
      <c r="D79" s="32"/>
      <c r="E79" s="32"/>
      <c r="F79" s="32"/>
      <c r="G79" s="32"/>
      <c r="H79" s="32"/>
      <c r="I79" s="32"/>
      <c r="J79" s="32"/>
      <c r="K79" s="32"/>
      <c r="L79" s="33"/>
      <c r="M79" s="34"/>
      <c r="N79" s="34"/>
      <c r="O79" s="34"/>
      <c r="P79" s="32"/>
    </row>
    <row r="80" spans="1:16">
      <c r="M80" s="36"/>
      <c r="N80" s="36"/>
      <c r="O80" s="36"/>
    </row>
    <row r="81" spans="12:15">
      <c r="M81" s="36"/>
      <c r="N81" s="36"/>
      <c r="O81" s="36"/>
    </row>
    <row r="82" spans="12:15">
      <c r="M82" s="36"/>
      <c r="N82" s="36"/>
      <c r="O82" s="36"/>
    </row>
    <row r="83" spans="12:15">
      <c r="M83" s="36"/>
      <c r="N83" s="36"/>
      <c r="O83" s="36"/>
    </row>
    <row r="84" spans="12:15">
      <c r="M84" s="36"/>
      <c r="N84" s="36"/>
      <c r="O84" s="36"/>
    </row>
    <row r="85" spans="12:15">
      <c r="M85" s="36"/>
      <c r="N85" s="36"/>
      <c r="O85" s="36"/>
    </row>
    <row r="86" spans="12:15">
      <c r="M86" s="36"/>
      <c r="N86" s="36"/>
      <c r="O86" s="36"/>
    </row>
    <row r="87" spans="12:15">
      <c r="M87" s="36"/>
      <c r="N87" s="36"/>
      <c r="O87" s="36"/>
    </row>
    <row r="88" spans="12:15">
      <c r="M88" s="36"/>
      <c r="N88" s="36"/>
      <c r="O88" s="36"/>
    </row>
    <row r="89" spans="12:15">
      <c r="M89" s="36"/>
      <c r="N89" s="36"/>
      <c r="O89" s="36"/>
    </row>
    <row r="90" spans="12:15">
      <c r="M90" s="36"/>
      <c r="N90" s="36"/>
      <c r="O90" s="36"/>
    </row>
    <row r="91" spans="12:15">
      <c r="M91" s="36"/>
      <c r="N91" s="36"/>
      <c r="O91" s="36"/>
    </row>
    <row r="92" spans="12:15">
      <c r="M92" s="36"/>
      <c r="N92" s="36"/>
      <c r="O92" s="36"/>
    </row>
    <row r="93" spans="12:15">
      <c r="M93" s="36"/>
      <c r="N93" s="36"/>
      <c r="O93" s="36"/>
    </row>
    <row r="94" spans="12:15">
      <c r="L94" s="33"/>
      <c r="M94" s="36"/>
      <c r="N94" s="36"/>
      <c r="O94" s="36"/>
    </row>
    <row r="95" spans="12:15">
      <c r="M95" s="36"/>
      <c r="N95" s="36"/>
      <c r="O95" s="36"/>
    </row>
    <row r="96" spans="12:15">
      <c r="L96" s="33"/>
      <c r="M96" s="36"/>
      <c r="N96" s="36"/>
      <c r="O96" s="36"/>
    </row>
    <row r="97" spans="12:15">
      <c r="L97" s="33"/>
      <c r="M97" s="36"/>
      <c r="N97" s="36"/>
      <c r="O97" s="36"/>
    </row>
    <row r="98" spans="12:15">
      <c r="L98" s="33"/>
      <c r="M98" s="36"/>
      <c r="N98" s="36"/>
      <c r="O98" s="36"/>
    </row>
    <row r="99" spans="12:15">
      <c r="L99" s="33"/>
      <c r="M99" s="36"/>
      <c r="N99" s="36"/>
      <c r="O99" s="36"/>
    </row>
    <row r="100" spans="12:15">
      <c r="L100" s="33"/>
      <c r="M100" s="36"/>
      <c r="N100" s="36"/>
      <c r="O100" s="36"/>
    </row>
    <row r="101" spans="12:15">
      <c r="L101" s="33"/>
      <c r="M101" s="36"/>
      <c r="N101" s="36"/>
      <c r="O101" s="36"/>
    </row>
    <row r="102" spans="12:15">
      <c r="M102" s="36"/>
      <c r="N102" s="36"/>
      <c r="O102" s="36"/>
    </row>
    <row r="103" spans="12:15">
      <c r="M103" s="36"/>
      <c r="N103" s="36"/>
      <c r="O103" s="36"/>
    </row>
  </sheetData>
  <autoFilter ref="A1:P1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AD164"/>
  <sheetViews>
    <sheetView tabSelected="1" topLeftCell="A131" workbookViewId="0">
      <selection activeCell="E171" sqref="E171"/>
    </sheetView>
  </sheetViews>
  <sheetFormatPr baseColWidth="10" defaultColWidth="8.83203125" defaultRowHeight="14" x14ac:dyDescent="0"/>
  <cols>
    <col min="1" max="1" width="11.6640625" customWidth="1"/>
    <col min="2" max="2" width="10.6640625" style="23" customWidth="1"/>
    <col min="3" max="9" width="10.6640625" customWidth="1"/>
    <col min="12" max="12" width="8.83203125" style="18"/>
    <col min="13" max="16" width="9.1640625" style="24" customWidth="1"/>
    <col min="17" max="17" width="9.1640625" style="5" customWidth="1"/>
    <col min="18" max="23" width="9.1640625" style="24" customWidth="1"/>
    <col min="24" max="27" width="8.83203125" style="24"/>
    <col min="28" max="29" width="8.83203125" style="19"/>
  </cols>
  <sheetData>
    <row r="1" spans="1:30" s="10" customFormat="1" ht="31" thickBot="1">
      <c r="A1" s="17" t="str">
        <f ca="1">INDIRECT(CONCATENATE("'All DATA'!A",$N1))</f>
        <v>High Poverty Schools</v>
      </c>
      <c r="B1" s="23"/>
      <c r="L1" s="18"/>
      <c r="M1" s="27">
        <v>1</v>
      </c>
      <c r="N1" s="24">
        <f>2+8*($M$1-1)</f>
        <v>2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B1" s="19"/>
      <c r="AC1" s="19"/>
      <c r="AD1" s="5"/>
    </row>
    <row r="2" spans="1:30" ht="15" thickBot="1">
      <c r="A2" s="18" t="str">
        <f>CONCATENATE("Table ",N2,"a. College Enrollment Rates in the First Fall after High School Graduation for Classes 2015 and 2016, School Percentile Distribution")</f>
        <v>Table 1a. College Enrollment Rates in the First Fall after High School Graduation for Classes 2015 and 2016,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4">
        <f>1+5*($M$1-1)</f>
        <v>1</v>
      </c>
    </row>
    <row r="3" spans="1:30" s="18" customFormat="1" ht="29" thickBot="1">
      <c r="A3" s="12"/>
      <c r="B3" s="21" t="s">
        <v>37</v>
      </c>
      <c r="C3" s="13" t="s">
        <v>38</v>
      </c>
      <c r="D3" s="13" t="s">
        <v>39</v>
      </c>
      <c r="E3" s="13" t="s">
        <v>40</v>
      </c>
      <c r="M3" s="24"/>
      <c r="N3" s="24"/>
      <c r="O3" s="24"/>
      <c r="P3" s="24"/>
      <c r="Q3" s="5"/>
      <c r="R3" s="24"/>
      <c r="S3" s="24"/>
      <c r="T3" s="24"/>
      <c r="U3" s="24"/>
      <c r="V3" s="24"/>
      <c r="W3" s="24"/>
      <c r="X3" s="24"/>
      <c r="Y3" s="24"/>
      <c r="Z3" s="24"/>
      <c r="AA3" s="24"/>
      <c r="AB3" s="19"/>
      <c r="AC3" s="19"/>
    </row>
    <row r="4" spans="1:30" s="18" customFormat="1" ht="15" thickBot="1">
      <c r="A4" s="14">
        <f ca="1">INDIRECT(CONCATENATE("'ALL DATA'!",O$1,$N4))</f>
        <v>2015</v>
      </c>
      <c r="B4" s="15">
        <f ca="1">INDIRECT(CONCATENATE("'ALL DATA'!",X$1,$N4))</f>
        <v>853</v>
      </c>
      <c r="C4" s="16">
        <f ca="1">IF(ISBLANK(INDIRECT(CONCATENATE("'ALL DATA'!",Y$1,$N4))),"*",INDIRECT(CONCATENATE("'ALL DATA'!",Y$1,$N4)))</f>
        <v>0.34693877551020408</v>
      </c>
      <c r="D4" s="16">
        <f t="shared" ref="D4:D5" ca="1" si="0">IF(ISBLANK(INDIRECT(CONCATENATE("'ALL DATA'!",Z$1,$N4))),"*",INDIRECT(CONCATENATE("'ALL DATA'!",Z$1,$N4)))</f>
        <v>0.49557522123893805</v>
      </c>
      <c r="E4" s="16">
        <f t="shared" ref="E4:E5" ca="1" si="1">IF(ISBLANK(INDIRECT(CONCATENATE("'ALL DATA'!",AA$1,$N4))),"*",INDIRECT(CONCATENATE("'ALL DATA'!",AA$1,$N4)))</f>
        <v>0.6216216216216216</v>
      </c>
      <c r="M4" s="24"/>
      <c r="N4" s="24">
        <f>2+8*($M$1-1)</f>
        <v>2</v>
      </c>
      <c r="O4" s="24"/>
      <c r="P4" s="24"/>
      <c r="Q4" s="5"/>
      <c r="R4" s="24"/>
      <c r="S4" s="24"/>
      <c r="T4" s="24"/>
      <c r="U4" s="24"/>
      <c r="V4" s="24"/>
      <c r="W4" s="24"/>
      <c r="X4" s="24"/>
      <c r="Y4" s="24"/>
      <c r="Z4" s="24"/>
      <c r="AA4" s="24"/>
      <c r="AB4" s="19"/>
      <c r="AC4" s="19"/>
    </row>
    <row r="5" spans="1:30" s="18" customFormat="1" ht="15" thickBot="1">
      <c r="A5" s="14">
        <f ca="1">INDIRECT(CONCATENATE("'ALL DATA'!",O$1,$N5))</f>
        <v>2016</v>
      </c>
      <c r="B5" s="15">
        <f ca="1">INDIRECT(CONCATENATE("'ALL DATA'!",X$1,$N5))</f>
        <v>819</v>
      </c>
      <c r="C5" s="16">
        <f ca="1">IF(ISBLANK(INDIRECT(CONCATENATE("'ALL DATA'!",Y$1,$N5))),"*",INDIRECT(CONCATENATE("'ALL DATA'!",Y$1,$N5)))</f>
        <v>0.33333333333333331</v>
      </c>
      <c r="D5" s="16">
        <f t="shared" ca="1" si="0"/>
        <v>0.47340425531914893</v>
      </c>
      <c r="E5" s="16">
        <f t="shared" ca="1" si="1"/>
        <v>0.6</v>
      </c>
      <c r="M5" s="24"/>
      <c r="N5" s="24">
        <f>3+8*($M$1-1)</f>
        <v>3</v>
      </c>
      <c r="O5" s="24"/>
      <c r="P5" s="24"/>
      <c r="Q5" s="5"/>
      <c r="R5" s="24"/>
      <c r="S5" s="24"/>
      <c r="T5" s="24"/>
      <c r="U5" s="24"/>
      <c r="V5" s="24"/>
      <c r="W5" s="24"/>
      <c r="X5" s="24"/>
      <c r="Y5" s="24"/>
      <c r="Z5" s="24"/>
      <c r="AA5" s="24"/>
      <c r="AB5" s="19"/>
      <c r="AC5" s="19"/>
    </row>
    <row r="6" spans="1:30" s="18" customFormat="1">
      <c r="B6" s="23"/>
      <c r="M6" s="24"/>
      <c r="N6" s="24"/>
      <c r="O6" s="24"/>
      <c r="P6" s="24"/>
      <c r="Q6" s="5"/>
      <c r="R6" s="24"/>
      <c r="S6" s="24"/>
      <c r="T6" s="24"/>
      <c r="U6" s="24"/>
      <c r="V6" s="24"/>
      <c r="W6" s="24"/>
      <c r="X6" s="24"/>
      <c r="Y6" s="24"/>
      <c r="Z6" s="24"/>
      <c r="AA6" s="24"/>
      <c r="AB6" s="19"/>
      <c r="AC6" s="19"/>
    </row>
    <row r="7" spans="1:30" s="18" customFormat="1">
      <c r="B7" s="23"/>
      <c r="M7" s="24"/>
      <c r="N7" s="24"/>
      <c r="O7" s="24"/>
      <c r="P7" s="24"/>
      <c r="Q7" s="5"/>
      <c r="R7" s="24"/>
      <c r="S7" s="24"/>
      <c r="T7" s="24"/>
      <c r="U7" s="24"/>
      <c r="V7" s="24"/>
      <c r="W7" s="24"/>
      <c r="X7" s="24"/>
      <c r="Y7" s="24"/>
      <c r="Z7" s="24"/>
      <c r="AA7" s="24"/>
      <c r="AB7" s="19"/>
      <c r="AC7" s="19"/>
    </row>
    <row r="8" spans="1:30" s="10" customFormat="1" ht="15" thickBot="1">
      <c r="A8" t="str">
        <f>CONCATENATE("Table ",N8,"b. College Enrollment Rates in the First Fall after High School Graduation for Classes 2015 and 2016, Student-Weighted Totals")</f>
        <v>Table 1b. College Enrollment Rates in the First Fall after High School Graduation for Classes 2015 and 2016, Student-Weighted Totals</v>
      </c>
      <c r="B8" s="23"/>
      <c r="C8"/>
      <c r="D8"/>
      <c r="E8"/>
      <c r="F8"/>
      <c r="G8"/>
      <c r="H8"/>
      <c r="I8"/>
      <c r="J8"/>
      <c r="K8"/>
      <c r="L8" s="18"/>
      <c r="M8" s="24"/>
      <c r="N8" s="24">
        <f>1+5*($M$1-1)</f>
        <v>1</v>
      </c>
      <c r="O8" s="24"/>
      <c r="P8" s="24"/>
      <c r="Q8" s="24"/>
      <c r="R8" s="5"/>
      <c r="S8" s="24"/>
      <c r="T8" s="24"/>
      <c r="U8" s="24"/>
      <c r="V8" s="24"/>
      <c r="W8" s="24"/>
      <c r="X8" s="24"/>
      <c r="Y8" s="24"/>
      <c r="Z8" s="24"/>
      <c r="AA8" s="24"/>
      <c r="AB8" s="19"/>
      <c r="AC8" s="19"/>
    </row>
    <row r="9" spans="1:30" s="10" customFormat="1" ht="29" thickBot="1">
      <c r="A9" s="2"/>
      <c r="B9" s="21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4"/>
      <c r="N9" s="25"/>
      <c r="O9" s="24"/>
      <c r="P9" s="24"/>
      <c r="Q9" s="5"/>
      <c r="R9" s="24"/>
      <c r="S9" s="24"/>
      <c r="T9" s="24"/>
      <c r="U9" s="24"/>
      <c r="V9" s="24"/>
      <c r="W9" s="24"/>
      <c r="X9" s="24"/>
      <c r="Y9" s="24"/>
      <c r="Z9" s="24"/>
      <c r="AA9" s="24"/>
      <c r="AB9" s="19"/>
      <c r="AC9" s="19"/>
    </row>
    <row r="10" spans="1:30" ht="15" thickBot="1">
      <c r="A10" s="14">
        <f ca="1">INDIRECT(CONCATENATE("'All DATA'!",O$1,$N10))</f>
        <v>2015</v>
      </c>
      <c r="B10" s="15">
        <f t="shared" ref="B10:B11" ca="1" si="2">INDIRECT(CONCATENATE("'All DATA'!",P$1,$N10))</f>
        <v>160001</v>
      </c>
      <c r="C10" s="16">
        <f ca="1">IF(ISBLANK(INDIRECT(CONCATENATE("'All DATA'!",Q$1,$N10))),"*",INDIRECT(CONCATENATE("'All DATA'!",Q$1,$N10)))</f>
        <v>0.53736539146630335</v>
      </c>
      <c r="D10" s="16">
        <f t="shared" ref="D10:D11" ca="1" si="3">IF(ISBLANK(INDIRECT(CONCATENATE("'All DATA'!",R$1,$N10))),"*",INDIRECT(CONCATENATE("'All DATA'!",R$1,$N10)))</f>
        <v>0.48088449447190956</v>
      </c>
      <c r="E10" s="16">
        <f t="shared" ref="E10:E11" ca="1" si="4">IF(ISBLANK(INDIRECT(CONCATENATE("'All DATA'!",S$1,$N10))),"*",INDIRECT(CONCATENATE("'All DATA'!",S$1,$N10)))</f>
        <v>5.6480896994393785E-2</v>
      </c>
      <c r="F10" s="16">
        <f t="shared" ref="F10:F11" ca="1" si="5">IF(ISBLANK(INDIRECT(CONCATENATE("'All DATA'!",T$1,$N10))),"*",INDIRECT(CONCATENATE("'All DATA'!",T$1,$N10)))</f>
        <v>0.25383591352554047</v>
      </c>
      <c r="G10" s="16">
        <f t="shared" ref="G10:G11" ca="1" si="6">IF(ISBLANK(INDIRECT(CONCATENATE("'All DATA'!",U$1,$N10))),"*",INDIRECT(CONCATENATE("'All DATA'!",U$1,$N10)))</f>
        <v>0.28352947794076289</v>
      </c>
      <c r="H10" s="16">
        <f t="shared" ref="H10:H11" ca="1" si="7">IF(ISBLANK(INDIRECT(CONCATENATE("'All DATA'!",V$1,$N10))),"*",INDIRECT(CONCATENATE("'All DATA'!",V$1,$N10)))</f>
        <v>0.49207817451140928</v>
      </c>
      <c r="I10" s="16">
        <f t="shared" ref="I10:I11" ca="1" si="8">IF(ISBLANK(INDIRECT(CONCATENATE("'All DATA'!",W$1,$N10))),"*",INDIRECT(CONCATENATE("'All DATA'!",W$1,$N10)))</f>
        <v>4.528721695489403E-2</v>
      </c>
      <c r="J10" s="1"/>
      <c r="K10" s="1"/>
      <c r="N10" s="24">
        <f>2+8*($M$1-1)</f>
        <v>2</v>
      </c>
    </row>
    <row r="11" spans="1:30" s="4" customFormat="1" ht="15" thickBot="1">
      <c r="A11" s="14">
        <f ca="1">INDIRECT(CONCATENATE("'All DATA'!",O$1,$N11))</f>
        <v>2016</v>
      </c>
      <c r="B11" s="15">
        <f t="shared" ca="1" si="2"/>
        <v>155425</v>
      </c>
      <c r="C11" s="16">
        <f ca="1">IF(ISBLANK(INDIRECT(CONCATENATE("'All DATA'!",Q$1,$N11))),"*",INDIRECT(CONCATENATE("'All DATA'!",Q$1,$N11)))</f>
        <v>0.51907350812288888</v>
      </c>
      <c r="D11" s="16">
        <f t="shared" ca="1" si="3"/>
        <v>0.46388290172108732</v>
      </c>
      <c r="E11" s="16">
        <f t="shared" ca="1" si="4"/>
        <v>5.5190606401801512E-2</v>
      </c>
      <c r="F11" s="16">
        <f t="shared" ca="1" si="5"/>
        <v>0.23818562007399066</v>
      </c>
      <c r="G11" s="16">
        <f t="shared" ca="1" si="6"/>
        <v>0.28088788804889819</v>
      </c>
      <c r="H11" s="16">
        <f t="shared" ca="1" si="7"/>
        <v>0.47895126266688115</v>
      </c>
      <c r="I11" s="16">
        <f t="shared" ca="1" si="8"/>
        <v>4.0122245456007719E-2</v>
      </c>
      <c r="J11" s="1"/>
      <c r="K11" s="1"/>
      <c r="L11" s="18"/>
      <c r="M11" s="24"/>
      <c r="N11" s="24">
        <f>3+8*($M$1-1)</f>
        <v>3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s="1" customFormat="1">
      <c r="B12" s="23"/>
      <c r="L12" s="18"/>
      <c r="M12" s="24"/>
      <c r="N12" s="24"/>
      <c r="O12" s="24"/>
      <c r="P12" s="24"/>
      <c r="Q12" s="24"/>
      <c r="R12" s="24"/>
      <c r="S12" s="5"/>
      <c r="T12" s="24"/>
      <c r="U12" s="24"/>
      <c r="V12" s="24"/>
      <c r="W12" s="24"/>
      <c r="X12" s="24"/>
      <c r="Y12" s="24"/>
      <c r="Z12" s="24"/>
      <c r="AA12" s="24"/>
      <c r="AB12" s="19"/>
      <c r="AC12" s="19"/>
    </row>
    <row r="13" spans="1:30" s="1" customFormat="1">
      <c r="A13"/>
      <c r="B13" s="23"/>
      <c r="C13"/>
      <c r="D13"/>
      <c r="E13"/>
      <c r="F13"/>
      <c r="G13"/>
      <c r="H13"/>
      <c r="I13"/>
      <c r="L13" s="18"/>
      <c r="M13" s="24"/>
      <c r="N13" s="24"/>
      <c r="O13" s="24"/>
      <c r="P13" s="24"/>
      <c r="Q13" s="24"/>
      <c r="R13" s="5"/>
      <c r="S13" s="24"/>
      <c r="T13" s="24"/>
      <c r="U13" s="24"/>
      <c r="V13" s="24"/>
      <c r="W13" s="24"/>
      <c r="X13" s="24"/>
      <c r="Y13" s="24"/>
      <c r="Z13" s="24"/>
      <c r="AA13" s="24"/>
      <c r="AB13" s="19"/>
      <c r="AC13" s="19"/>
    </row>
    <row r="14" spans="1:30">
      <c r="A14" t="str">
        <f>CONCATENATE("Figure ", RIGHT(A8,LEN(A8)-6))</f>
        <v>Figure 1b. College Enrollment Rates in the First Fall after High School Graduation for Classes 2015 and 2016, Student-Weighted Totals</v>
      </c>
      <c r="Q14" s="24"/>
      <c r="U14" s="5"/>
    </row>
    <row r="15" spans="1:30">
      <c r="Q15" s="24"/>
      <c r="X15" s="5"/>
    </row>
    <row r="34" spans="1:29" s="18" customFormat="1">
      <c r="B34" s="23"/>
      <c r="M34" s="24"/>
      <c r="N34" s="24"/>
      <c r="O34" s="24"/>
      <c r="P34" s="24"/>
      <c r="Q34" s="5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19"/>
      <c r="AC34" s="19"/>
    </row>
    <row r="35" spans="1:29" s="18" customFormat="1" ht="15" thickBot="1">
      <c r="A35" s="11" t="str">
        <f>CONCATENATE("Table ",N35,"a. College Enrollment Rates in the First Year after High School Graduation for Classes 2014 and 2015, School Percentile Distribution")</f>
        <v>Table 2a. College Enrollment Rates in the First Year after High School Graduation for Classes 2014 and 2015, School Percentile Distribution</v>
      </c>
      <c r="B35" s="23"/>
      <c r="M35" s="24"/>
      <c r="N35" s="24">
        <f>2+5*($M$1-1)</f>
        <v>2</v>
      </c>
      <c r="O35" s="24"/>
      <c r="P35" s="24"/>
      <c r="Q35" s="5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19"/>
      <c r="AC35" s="19"/>
    </row>
    <row r="36" spans="1:29" s="18" customFormat="1" ht="29" thickBot="1">
      <c r="A36" s="12"/>
      <c r="B36" s="21" t="s">
        <v>37</v>
      </c>
      <c r="C36" s="13" t="s">
        <v>38</v>
      </c>
      <c r="D36" s="13" t="s">
        <v>39</v>
      </c>
      <c r="E36" s="13" t="s">
        <v>40</v>
      </c>
      <c r="M36" s="24"/>
      <c r="N36" s="24"/>
      <c r="O36" s="24"/>
      <c r="P36" s="24"/>
      <c r="Q36" s="5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19"/>
      <c r="AC36" s="19"/>
    </row>
    <row r="37" spans="1:29" s="18" customFormat="1" ht="15" thickBot="1">
      <c r="A37" s="14">
        <f ca="1">INDIRECT(CONCATENATE("'ALL DATA'!",O$1,$N37))</f>
        <v>2014</v>
      </c>
      <c r="B37" s="15">
        <f ca="1">INDIRECT(CONCATENATE("'ALL DATA'!",X$1,$N37))</f>
        <v>873</v>
      </c>
      <c r="C37" s="16">
        <f ca="1">IF(ISBLANK(INDIRECT(CONCATENATE("'ALL DATA'!",Y$1,$N37))),"*",INDIRECT(CONCATENATE("'ALL DATA'!",Y$1,$N37)))</f>
        <v>0.43854748603351956</v>
      </c>
      <c r="D37" s="16">
        <f t="shared" ref="D37:D38" ca="1" si="9">IF(ISBLANK(INDIRECT(CONCATENATE("'ALL DATA'!",Z$1,$N37))),"*",INDIRECT(CONCATENATE("'ALL DATA'!",Z$1,$N37)))</f>
        <v>0.56028368794326244</v>
      </c>
      <c r="E37" s="16">
        <f t="shared" ref="E37:E38" ca="1" si="10">IF(ISBLANK(INDIRECT(CONCATENATE("'ALL DATA'!",AA$1,$N37))),"*",INDIRECT(CONCATENATE("'ALL DATA'!",AA$1,$N37)))</f>
        <v>0.68627450980392157</v>
      </c>
      <c r="M37" s="24"/>
      <c r="N37" s="24">
        <f>4+8*($M$1-1)</f>
        <v>4</v>
      </c>
      <c r="O37" s="24"/>
      <c r="P37" s="24"/>
      <c r="Q37" s="5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19"/>
      <c r="AC37" s="19"/>
    </row>
    <row r="38" spans="1:29" s="18" customFormat="1" ht="15" thickBot="1">
      <c r="A38" s="14">
        <f ca="1">INDIRECT(CONCATENATE("'ALL DATA'!",O$1,$N38))</f>
        <v>2015</v>
      </c>
      <c r="B38" s="15">
        <f ca="1">INDIRECT(CONCATENATE("'ALL DATA'!",X$1,$N38))</f>
        <v>853</v>
      </c>
      <c r="C38" s="16">
        <f ca="1">IF(ISBLANK(INDIRECT(CONCATENATE("'ALL DATA'!",Y$1,$N38))),"*",INDIRECT(CONCATENATE("'ALL DATA'!",Y$1,$N38)))</f>
        <v>0.4</v>
      </c>
      <c r="D38" s="16">
        <f t="shared" ca="1" si="9"/>
        <v>0.55575221238938055</v>
      </c>
      <c r="E38" s="16">
        <f t="shared" ca="1" si="10"/>
        <v>0.67647058823529416</v>
      </c>
      <c r="M38" s="24"/>
      <c r="N38" s="24">
        <f>5+8*($M$1-1)</f>
        <v>5</v>
      </c>
      <c r="O38" s="24"/>
      <c r="P38" s="24"/>
      <c r="Q38" s="5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19"/>
      <c r="AC38" s="19"/>
    </row>
    <row r="39" spans="1:29" s="18" customFormat="1">
      <c r="B39" s="23"/>
      <c r="M39" s="24"/>
      <c r="N39" s="24"/>
      <c r="O39" s="24"/>
      <c r="P39" s="24"/>
      <c r="Q39" s="5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19"/>
      <c r="AC39" s="19"/>
    </row>
    <row r="40" spans="1:29" s="18" customFormat="1">
      <c r="B40" s="23"/>
      <c r="M40" s="24"/>
      <c r="N40" s="24"/>
      <c r="O40" s="24"/>
      <c r="P40" s="24"/>
      <c r="Q40" s="5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19"/>
      <c r="AC40" s="19"/>
    </row>
    <row r="41" spans="1:29" ht="15" thickBot="1">
      <c r="A41" s="11" t="str">
        <f>CONCATENATE("Table ",N41,"b. College Enrollment Rates in the First Year after High School Graduation for Classes 2014 and 2015,  Student-Weighted Totals")</f>
        <v>Table 2b. College Enrollment Rates in the First Year after High School Graduation for Classes 2014 and 2015,  Student-Weighted Totals</v>
      </c>
      <c r="C41" s="10"/>
      <c r="D41" s="10"/>
      <c r="E41" s="10"/>
      <c r="F41" s="10"/>
      <c r="G41" s="10"/>
      <c r="H41" s="10"/>
      <c r="I41" s="10"/>
      <c r="N41" s="24">
        <f>2+5*($M$1-1)</f>
        <v>2</v>
      </c>
    </row>
    <row r="42" spans="1:29" s="10" customFormat="1" ht="29" thickBot="1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4"/>
      <c r="N42" s="24"/>
      <c r="O42" s="24"/>
      <c r="P42" s="24"/>
      <c r="Q42" s="5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19"/>
      <c r="AC42" s="19"/>
    </row>
    <row r="43" spans="1:29" ht="15" thickBot="1">
      <c r="A43" s="14">
        <f ca="1">INDIRECT(CONCATENATE("'All DATA'!",O$1,$N43))</f>
        <v>2014</v>
      </c>
      <c r="B43" s="15">
        <f t="shared" ref="B43:B44" ca="1" si="11">INDIRECT(CONCATENATE("'All DATA'!",P$1,$N43))</f>
        <v>164592</v>
      </c>
      <c r="C43" s="16">
        <f ca="1">IF(ISBLANK(INDIRECT(CONCATENATE("'All DATA'!",Q$1,$N43))),"*",INDIRECT(CONCATENATE("'All DATA'!",Q$1,$N43)))</f>
        <v>0.6035287255759697</v>
      </c>
      <c r="D43" s="16">
        <f t="shared" ref="D43:D44" ca="1" si="12">IF(ISBLANK(INDIRECT(CONCATENATE("'All DATA'!",R$1,$N43))),"*",INDIRECT(CONCATENATE("'All DATA'!",R$1,$N43)))</f>
        <v>0.5367879362301935</v>
      </c>
      <c r="E43" s="16">
        <f t="shared" ref="E43:E44" ca="1" si="13">IF(ISBLANK(INDIRECT(CONCATENATE("'All DATA'!",S$1,$N43))),"*",INDIRECT(CONCATENATE("'All DATA'!",S$1,$N43)))</f>
        <v>6.6740789345776222E-2</v>
      </c>
      <c r="F43" s="16">
        <f t="shared" ref="F43:F44" ca="1" si="14">IF(ISBLANK(INDIRECT(CONCATENATE("'All DATA'!",T$1,$N43))),"*",INDIRECT(CONCATENATE("'All DATA'!",T$1,$N43)))</f>
        <v>0.29666083406240884</v>
      </c>
      <c r="G43" s="16">
        <f t="shared" ref="G43:G44" ca="1" si="15">IF(ISBLANK(INDIRECT(CONCATENATE("'All DATA'!",U$1,$N43))),"*",INDIRECT(CONCATENATE("'All DATA'!",U$1,$N43)))</f>
        <v>0.30686789151356081</v>
      </c>
      <c r="H43" s="16">
        <f t="shared" ref="H43:H44" ca="1" si="16">IF(ISBLANK(INDIRECT(CONCATENATE("'All DATA'!",V$1,$N43))),"*",INDIRECT(CONCATENATE("'All DATA'!",V$1,$N43)))</f>
        <v>0.55330757266452801</v>
      </c>
      <c r="I43" s="16">
        <f t="shared" ref="I43:I44" ca="1" si="17">IF(ISBLANK(INDIRECT(CONCATENATE("'All DATA'!",W$1,$N43))),"*",INDIRECT(CONCATENATE("'All DATA'!",W$1,$N43)))</f>
        <v>5.0221152911441629E-2</v>
      </c>
      <c r="J43" s="10"/>
      <c r="N43" s="24">
        <f>4+8*($M$1-1)</f>
        <v>4</v>
      </c>
    </row>
    <row r="44" spans="1:29" ht="15" thickBot="1">
      <c r="A44" s="14">
        <f ca="1">INDIRECT(CONCATENATE("'All DATA'!",O$1,$N44))</f>
        <v>2015</v>
      </c>
      <c r="B44" s="15">
        <f t="shared" ca="1" si="11"/>
        <v>160001</v>
      </c>
      <c r="C44" s="16">
        <f ca="1">IF(ISBLANK(INDIRECT(CONCATENATE("'All DATA'!",Q$1,$N44))),"*",INDIRECT(CONCATENATE("'All DATA'!",Q$1,$N44)))</f>
        <v>0.59587127580452626</v>
      </c>
      <c r="D44" s="16">
        <f t="shared" ca="1" si="12"/>
        <v>0.53319666752082795</v>
      </c>
      <c r="E44" s="16">
        <f t="shared" ca="1" si="13"/>
        <v>6.2674608283698224E-2</v>
      </c>
      <c r="F44" s="16">
        <f t="shared" ca="1" si="14"/>
        <v>0.29297316891769426</v>
      </c>
      <c r="G44" s="16">
        <f t="shared" ca="1" si="15"/>
        <v>0.30289810688683194</v>
      </c>
      <c r="H44" s="16">
        <f t="shared" ca="1" si="16"/>
        <v>0.54513409291191928</v>
      </c>
      <c r="I44" s="16">
        <f t="shared" ca="1" si="17"/>
        <v>5.0737182892606925E-2</v>
      </c>
      <c r="J44" s="10"/>
      <c r="N44" s="24">
        <f>5+8*($M$1-1)</f>
        <v>5</v>
      </c>
    </row>
    <row r="45" spans="1:29">
      <c r="A45" s="10"/>
      <c r="C45" s="10"/>
      <c r="D45" s="10"/>
      <c r="E45" s="10"/>
      <c r="F45" s="10"/>
      <c r="G45" s="10"/>
      <c r="H45" s="10"/>
      <c r="I45" s="10"/>
      <c r="J45" s="10"/>
    </row>
    <row r="46" spans="1:29">
      <c r="A46" s="10"/>
      <c r="C46" s="10"/>
      <c r="D46" s="10"/>
      <c r="E46" s="10"/>
      <c r="F46" s="10"/>
      <c r="G46" s="10"/>
      <c r="H46" s="10"/>
      <c r="I46" s="10"/>
      <c r="J46" s="10"/>
    </row>
    <row r="47" spans="1:29">
      <c r="A47" s="10" t="str">
        <f>CONCATENATE("Figure ", RIGHT(A41,LEN(A41)-6))</f>
        <v>Figure 2b. College Enrollment Rates in the First Year after High School Graduation for Classes 2014 and 2015, 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>
      <c r="A48" s="10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C49" s="10"/>
      <c r="D49" s="10"/>
      <c r="E49" s="10"/>
      <c r="F49" s="10"/>
      <c r="G49" s="10"/>
      <c r="H49" s="10"/>
      <c r="I49" s="10"/>
      <c r="J49" s="10"/>
    </row>
    <row r="50" spans="1:10">
      <c r="A50" s="10"/>
      <c r="C50" s="10"/>
      <c r="D50" s="10"/>
      <c r="E50" s="10"/>
      <c r="F50" s="10"/>
      <c r="G50" s="10"/>
      <c r="H50" s="10"/>
      <c r="I50" s="10"/>
      <c r="J50" s="10"/>
    </row>
    <row r="51" spans="1:10">
      <c r="A51" s="10"/>
      <c r="C51" s="10"/>
      <c r="D51" s="10"/>
      <c r="E51" s="10"/>
      <c r="F51" s="10"/>
      <c r="G51" s="10"/>
      <c r="H51" s="10"/>
      <c r="I51" s="10"/>
      <c r="J51" s="10"/>
    </row>
    <row r="52" spans="1:10">
      <c r="A52" s="10"/>
      <c r="C52" s="10"/>
      <c r="D52" s="10"/>
      <c r="E52" s="10"/>
      <c r="F52" s="10"/>
      <c r="G52" s="10"/>
      <c r="H52" s="10"/>
      <c r="I52" s="10"/>
      <c r="J52" s="10"/>
    </row>
    <row r="53" spans="1:10">
      <c r="A53" s="10"/>
      <c r="C53" s="10"/>
      <c r="D53" s="10"/>
      <c r="E53" s="10"/>
      <c r="F53" s="10"/>
      <c r="G53" s="10"/>
      <c r="H53" s="10"/>
      <c r="I53" s="10"/>
      <c r="J53" s="10"/>
    </row>
    <row r="54" spans="1:10">
      <c r="A54" s="10"/>
      <c r="C54" s="10"/>
      <c r="D54" s="10"/>
      <c r="E54" s="10"/>
      <c r="F54" s="10"/>
      <c r="G54" s="10"/>
      <c r="H54" s="10"/>
      <c r="I54" s="10"/>
      <c r="J54" s="10"/>
    </row>
    <row r="55" spans="1:10">
      <c r="A55" s="10"/>
      <c r="C55" s="10"/>
      <c r="D55" s="10"/>
      <c r="E55" s="10"/>
      <c r="F55" s="10"/>
      <c r="G55" s="10"/>
      <c r="H55" s="10"/>
      <c r="I55" s="10"/>
      <c r="J55" s="10"/>
    </row>
    <row r="56" spans="1:10">
      <c r="A56" s="10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C61" s="10"/>
      <c r="D61" s="10"/>
      <c r="E61" s="10"/>
      <c r="F61" s="10"/>
      <c r="G61" s="10"/>
      <c r="H61" s="10"/>
      <c r="I61" s="10"/>
      <c r="J61" s="10"/>
    </row>
    <row r="62" spans="1:10">
      <c r="A62" s="10"/>
      <c r="C62" s="10"/>
      <c r="D62" s="10"/>
      <c r="E62" s="10"/>
      <c r="F62" s="10"/>
      <c r="G62" s="10"/>
      <c r="H62" s="10"/>
      <c r="I62" s="10"/>
      <c r="J62" s="10"/>
    </row>
    <row r="63" spans="1:10">
      <c r="A63" s="10"/>
      <c r="C63" s="10"/>
      <c r="D63" s="10"/>
      <c r="E63" s="10"/>
      <c r="F63" s="10"/>
      <c r="G63" s="10"/>
      <c r="H63" s="10"/>
      <c r="I63" s="10"/>
      <c r="J63" s="10"/>
    </row>
    <row r="64" spans="1:10">
      <c r="A64" s="10"/>
      <c r="C64" s="10"/>
      <c r="D64" s="10"/>
      <c r="E64" s="10"/>
      <c r="F64" s="10"/>
      <c r="G64" s="10"/>
      <c r="H64" s="10"/>
      <c r="I64" s="10"/>
      <c r="J64" s="10"/>
    </row>
    <row r="65" spans="1:29">
      <c r="A65" s="10"/>
      <c r="C65" s="10"/>
      <c r="D65" s="10"/>
      <c r="E65" s="10"/>
      <c r="F65" s="10"/>
      <c r="G65" s="10"/>
      <c r="H65" s="10"/>
      <c r="I65" s="10"/>
      <c r="J65" s="10"/>
    </row>
    <row r="66" spans="1:29">
      <c r="A66" s="10"/>
      <c r="C66" s="10"/>
      <c r="D66" s="10"/>
      <c r="E66" s="10"/>
      <c r="F66" s="10"/>
      <c r="G66" s="10"/>
      <c r="H66" s="10"/>
      <c r="I66" s="10"/>
      <c r="J66" s="10"/>
    </row>
    <row r="67" spans="1:29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5" thickBot="1">
      <c r="A68" s="11" t="str">
        <f>CONCATENATE("Table ",N68,"a. College Enrollment Rates in the First Two Years after High School Graduation for Classes 2013 and 2014,  School Percentile Distribution")</f>
        <v>Table 3a. College Enrollment Rates in the First Two Years after High School Graduation for Classes 2013 and 2014,  School Percentile Distribution</v>
      </c>
      <c r="B68" s="23"/>
      <c r="M68" s="24"/>
      <c r="N68" s="24">
        <f>3+5*($M$1-1)</f>
        <v>3</v>
      </c>
      <c r="O68" s="24"/>
      <c r="P68" s="24"/>
      <c r="Q68" s="5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19"/>
      <c r="AC68" s="19"/>
    </row>
    <row r="69" spans="1:29" s="18" customFormat="1" ht="29" thickBot="1">
      <c r="A69" s="12"/>
      <c r="B69" s="21" t="s">
        <v>37</v>
      </c>
      <c r="C69" s="13" t="s">
        <v>38</v>
      </c>
      <c r="D69" s="13" t="s">
        <v>39</v>
      </c>
      <c r="E69" s="13" t="s">
        <v>40</v>
      </c>
      <c r="M69" s="24"/>
      <c r="N69" s="24"/>
      <c r="O69" s="24"/>
      <c r="P69" s="24"/>
      <c r="Q69" s="5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19"/>
      <c r="AC69" s="19"/>
    </row>
    <row r="70" spans="1:29" s="18" customFormat="1" ht="15" thickBot="1">
      <c r="A70" s="14">
        <f ca="1">INDIRECT(CONCATENATE("'ALL DATA'!",O$1,$N70))</f>
        <v>2013</v>
      </c>
      <c r="B70" s="15">
        <f ca="1">INDIRECT(CONCATENATE("'ALL DATA'!",X$1,$N70))</f>
        <v>789</v>
      </c>
      <c r="C70" s="16">
        <f ca="1">IF(ISBLANK(INDIRECT(CONCATENATE("'ALL DATA'!",Y$1,$N70))),"*",INDIRECT(CONCATENATE("'ALL DATA'!",Y$1,$N70)))</f>
        <v>0.47933884297520662</v>
      </c>
      <c r="D70" s="16">
        <f t="shared" ref="D70" ca="1" si="18">IF(ISBLANK(INDIRECT(CONCATENATE("'ALL DATA'!",Z$1,$N70))),"*",INDIRECT(CONCATENATE("'ALL DATA'!",Z$1,$N70)))</f>
        <v>0.60493827160493829</v>
      </c>
      <c r="E70" s="16">
        <f t="shared" ref="E70" ca="1" si="19">IF(ISBLANK(INDIRECT(CONCATENATE("'ALL DATA'!",AA$1,$N70))),"*",INDIRECT(CONCATENATE("'ALL DATA'!",AA$1,$N70)))</f>
        <v>0.71052631578947367</v>
      </c>
      <c r="M70" s="24"/>
      <c r="N70" s="24">
        <f>6+8*($M$1-1)</f>
        <v>6</v>
      </c>
      <c r="O70" s="24"/>
      <c r="P70" s="24"/>
      <c r="Q70" s="5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19"/>
      <c r="AC70" s="19"/>
    </row>
    <row r="71" spans="1:29" s="18" customFormat="1" ht="15" thickBot="1">
      <c r="A71" s="14">
        <f ca="1">INDIRECT(CONCATENATE("'ALL DATA'!",O$1,$N71))</f>
        <v>2014</v>
      </c>
      <c r="B71" s="15">
        <f ca="1">INDIRECT(CONCATENATE("'ALL DATA'!",X$1,$N71))</f>
        <v>873</v>
      </c>
      <c r="C71" s="16">
        <f ca="1">IF(ISBLANK(INDIRECT(CONCATENATE("'ALL DATA'!",Y$1,$N71))),"*",INDIRECT(CONCATENATE("'ALL DATA'!",Y$1,$N71)))</f>
        <v>0.49696969696969695</v>
      </c>
      <c r="D71" s="16">
        <f t="shared" ref="D71" ca="1" si="20">IF(ISBLANK(INDIRECT(CONCATENATE("'ALL DATA'!",Z$1,$N71))),"*",INDIRECT(CONCATENATE("'ALL DATA'!",Z$1,$N71)))</f>
        <v>0.61467889908256879</v>
      </c>
      <c r="E71" s="16">
        <f t="shared" ref="E71" ca="1" si="21">IF(ISBLANK(INDIRECT(CONCATENATE("'ALL DATA'!",AA$1,$N71))),"*",INDIRECT(CONCATENATE("'ALL DATA'!",AA$1,$N71)))</f>
        <v>0.72905027932960897</v>
      </c>
      <c r="M71" s="24"/>
      <c r="N71" s="24">
        <f>7+8*($M$1-1)</f>
        <v>7</v>
      </c>
      <c r="O71" s="24"/>
      <c r="P71" s="24"/>
      <c r="Q71" s="5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19"/>
      <c r="AC71" s="19"/>
    </row>
    <row r="72" spans="1:29" s="18" customFormat="1">
      <c r="B72" s="23"/>
      <c r="M72" s="24"/>
      <c r="N72" s="24"/>
      <c r="O72" s="24"/>
      <c r="P72" s="24"/>
      <c r="Q72" s="5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19"/>
      <c r="AC72" s="19"/>
    </row>
    <row r="73" spans="1:29" s="18" customFormat="1">
      <c r="B73" s="23"/>
      <c r="M73" s="24"/>
      <c r="N73" s="24"/>
      <c r="O73" s="24"/>
      <c r="P73" s="24"/>
      <c r="Q73" s="5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19"/>
      <c r="AC73" s="19"/>
    </row>
    <row r="74" spans="1:29" ht="15" thickBot="1">
      <c r="A74" s="11" t="str">
        <f>CONCATENATE("Table ",N74,"b. College Enrollment Rates in the First Two Years after High School Graduation for Class 2013 and 2014,  Student-Weighted Totals")</f>
        <v>Table 3b. College Enrollment Rates in the First Two Years after High School Graduation for Class 2013 and 2014, 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4">
        <f>3+5*($M$1-1)</f>
        <v>3</v>
      </c>
    </row>
    <row r="75" spans="1:29" s="10" customFormat="1" ht="29" thickBot="1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4"/>
      <c r="N75" s="25"/>
      <c r="O75" s="24"/>
      <c r="P75" s="24"/>
      <c r="Q75" s="5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19"/>
      <c r="AC75" s="19"/>
    </row>
    <row r="76" spans="1:29" s="18" customFormat="1" ht="15" thickBot="1">
      <c r="A76" s="14">
        <f ca="1">INDIRECT(CONCATENATE("'All DATA'!",O$1,$N76))</f>
        <v>2013</v>
      </c>
      <c r="B76" s="15">
        <f t="shared" ref="B76:B77" ca="1" si="22">INDIRECT(CONCATENATE("'All DATA'!",P$1,$N76))</f>
        <v>145510</v>
      </c>
      <c r="C76" s="16">
        <f ca="1">IF(ISBLANK(INDIRECT(CONCATENATE("'All DATA'!",Q$1,$N76))),"*",INDIRECT(CONCATENATE("'All DATA'!",Q$1,$N76)))</f>
        <v>0.63470551852106383</v>
      </c>
      <c r="D76" s="16">
        <f t="shared" ref="D76:D77" ca="1" si="23">IF(ISBLANK(INDIRECT(CONCATENATE("'All DATA'!",R$1,$N76))),"*",INDIRECT(CONCATENATE("'All DATA'!",R$1,$N76)))</f>
        <v>0.55382447941722224</v>
      </c>
      <c r="E76" s="16">
        <f t="shared" ref="E76:E77" ca="1" si="24">IF(ISBLANK(INDIRECT(CONCATENATE("'All DATA'!",S$1,$N76))),"*",INDIRECT(CONCATENATE("'All DATA'!",S$1,$N76)))</f>
        <v>8.0881039103841659E-2</v>
      </c>
      <c r="F76" s="16">
        <f t="shared" ref="F76:F77" ca="1" si="25">IF(ISBLANK(INDIRECT(CONCATENATE("'All DATA'!",T$1,$N76))),"*",INDIRECT(CONCATENATE("'All DATA'!",T$1,$N76)))</f>
        <v>0.3182049343687719</v>
      </c>
      <c r="G76" s="16">
        <f t="shared" ref="G76:G77" ca="1" si="26">IF(ISBLANK(INDIRECT(CONCATENATE("'All DATA'!",U$1,$N76))),"*",INDIRECT(CONCATENATE("'All DATA'!",U$1,$N76)))</f>
        <v>0.31650058415229193</v>
      </c>
      <c r="H76" s="16">
        <f t="shared" ref="H76:H77" ca="1" si="27">IF(ISBLANK(INDIRECT(CONCATENATE("'All DATA'!",V$1,$N76))),"*",INDIRECT(CONCATENATE("'All DATA'!",V$1,$N76)))</f>
        <v>0.57674386640093467</v>
      </c>
      <c r="I76" s="16">
        <f t="shared" ref="I76:I77" ca="1" si="28">IF(ISBLANK(INDIRECT(CONCATENATE("'All DATA'!",W$1,$N76))),"*",INDIRECT(CONCATENATE("'All DATA'!",W$1,$N76)))</f>
        <v>5.7961652120129201E-2</v>
      </c>
      <c r="K76" s="5"/>
      <c r="L76" s="5"/>
      <c r="M76" s="24"/>
      <c r="N76" s="24">
        <f>6+8*($M$1-1)</f>
        <v>6</v>
      </c>
      <c r="O76" s="24"/>
      <c r="P76" s="24"/>
      <c r="Q76" s="5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19"/>
      <c r="AC76" s="19"/>
    </row>
    <row r="77" spans="1:29" s="10" customFormat="1" ht="15" thickBot="1">
      <c r="A77" s="14">
        <f ca="1">INDIRECT(CONCATENATE("'All DATA'!",O$1,$N77))</f>
        <v>2014</v>
      </c>
      <c r="B77" s="15">
        <f t="shared" ca="1" si="22"/>
        <v>164592</v>
      </c>
      <c r="C77" s="16">
        <f ca="1">IF(ISBLANK(INDIRECT(CONCATENATE("'All DATA'!",Q$1,$N77))),"*",INDIRECT(CONCATENATE("'All DATA'!",Q$1,$N77)))</f>
        <v>0.65115558471857682</v>
      </c>
      <c r="D77" s="16">
        <f t="shared" ca="1" si="23"/>
        <v>0.5797973170020414</v>
      </c>
      <c r="E77" s="16">
        <f t="shared" ca="1" si="24"/>
        <v>7.1358267716535431E-2</v>
      </c>
      <c r="F77" s="16">
        <f t="shared" ca="1" si="25"/>
        <v>0.33237338388257026</v>
      </c>
      <c r="G77" s="16">
        <f t="shared" ca="1" si="26"/>
        <v>0.31878220083600661</v>
      </c>
      <c r="H77" s="16">
        <f t="shared" ca="1" si="27"/>
        <v>0.59497423933119475</v>
      </c>
      <c r="I77" s="16">
        <f t="shared" ca="1" si="28"/>
        <v>5.6181345387382134E-2</v>
      </c>
      <c r="K77" s="5"/>
      <c r="L77" s="5"/>
      <c r="M77" s="24"/>
      <c r="N77" s="24">
        <f>7+8*($M$1-1)</f>
        <v>7</v>
      </c>
      <c r="O77" s="24"/>
      <c r="P77" s="24"/>
      <c r="Q77" s="5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19"/>
      <c r="AC77" s="19"/>
    </row>
    <row r="78" spans="1:29" s="9" customFormat="1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s="10" customFormat="1">
      <c r="B79" s="23"/>
      <c r="L79" s="18"/>
      <c r="M79" s="24"/>
      <c r="N79" s="5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19"/>
      <c r="AC79" s="19"/>
    </row>
    <row r="80" spans="1:29" s="10" customFormat="1">
      <c r="A80" s="10" t="str">
        <f>CONCATENATE("Figure ", RIGHT(A74,LEN(A74)-6))</f>
        <v>Figure 3b. College Enrollment Rates in the First Two Years after High School Graduation for Class 2013 and 2014,  Student-Weighted Totals</v>
      </c>
      <c r="B80" s="23"/>
      <c r="L80" s="18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19"/>
      <c r="AC80" s="19"/>
    </row>
    <row r="81" spans="2:29" s="10" customFormat="1">
      <c r="B81" s="23"/>
      <c r="L81" s="18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19"/>
      <c r="AC81" s="19"/>
    </row>
    <row r="82" spans="2:29" s="10" customFormat="1">
      <c r="B82" s="23"/>
      <c r="L82" s="18"/>
      <c r="M82" s="24"/>
      <c r="N82" s="24"/>
      <c r="O82" s="24"/>
      <c r="P82" s="24"/>
      <c r="Q82" s="5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19"/>
      <c r="AC82" s="19"/>
    </row>
    <row r="83" spans="2:29" s="10" customFormat="1">
      <c r="B83" s="23"/>
      <c r="L83" s="18"/>
      <c r="M83" s="24"/>
      <c r="N83" s="24"/>
      <c r="O83" s="24"/>
      <c r="P83" s="24"/>
      <c r="Q83" s="5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19"/>
      <c r="AC83" s="19"/>
    </row>
    <row r="84" spans="2:29" s="10" customFormat="1">
      <c r="B84" s="23"/>
      <c r="L84" s="18"/>
      <c r="M84" s="24"/>
      <c r="N84" s="24"/>
      <c r="O84" s="24"/>
      <c r="P84" s="24"/>
      <c r="Q84" s="5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19"/>
      <c r="AC84" s="19"/>
    </row>
    <row r="85" spans="2:29" s="10" customFormat="1">
      <c r="B85" s="23"/>
      <c r="L85" s="18"/>
      <c r="M85" s="24"/>
      <c r="N85" s="24"/>
      <c r="O85" s="24"/>
      <c r="P85" s="24"/>
      <c r="Q85" s="5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19"/>
      <c r="AC85" s="19"/>
    </row>
    <row r="86" spans="2:29" s="10" customFormat="1">
      <c r="B86" s="23"/>
      <c r="L86" s="18"/>
      <c r="M86" s="24"/>
      <c r="N86" s="24"/>
      <c r="O86" s="24"/>
      <c r="P86" s="24"/>
      <c r="Q86" s="5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19"/>
      <c r="AC86" s="19"/>
    </row>
    <row r="87" spans="2:29" s="10" customFormat="1">
      <c r="B87" s="23"/>
      <c r="L87" s="18"/>
      <c r="M87" s="24"/>
      <c r="N87" s="24"/>
      <c r="O87" s="24"/>
      <c r="P87" s="24"/>
      <c r="Q87" s="5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19"/>
      <c r="AC87" s="19"/>
    </row>
    <row r="88" spans="2:29" s="10" customFormat="1">
      <c r="B88" s="23"/>
      <c r="L88" s="18"/>
      <c r="M88" s="24"/>
      <c r="N88" s="24"/>
      <c r="O88" s="24"/>
      <c r="P88" s="24"/>
      <c r="Q88" s="5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19"/>
      <c r="AC88" s="19"/>
    </row>
    <row r="89" spans="2:29" s="10" customFormat="1">
      <c r="B89" s="23"/>
      <c r="L89" s="18"/>
      <c r="M89" s="24"/>
      <c r="N89" s="24"/>
      <c r="O89" s="24"/>
      <c r="P89" s="24"/>
      <c r="Q89" s="5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19"/>
      <c r="AC89" s="19"/>
    </row>
    <row r="90" spans="2:29" s="10" customFormat="1">
      <c r="B90" s="23"/>
      <c r="L90" s="18"/>
      <c r="M90" s="24"/>
      <c r="N90" s="24"/>
      <c r="O90" s="24"/>
      <c r="P90" s="24"/>
      <c r="Q90" s="5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19"/>
      <c r="AC90" s="19"/>
    </row>
    <row r="91" spans="2:29" s="10" customFormat="1">
      <c r="B91" s="23"/>
      <c r="L91" s="18"/>
      <c r="M91" s="24"/>
      <c r="N91" s="24"/>
      <c r="O91" s="24"/>
      <c r="P91" s="24"/>
      <c r="Q91" s="5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19"/>
      <c r="AC91" s="19"/>
    </row>
    <row r="92" spans="2:29" s="10" customFormat="1">
      <c r="B92" s="23"/>
      <c r="L92" s="18"/>
      <c r="M92" s="24"/>
      <c r="N92" s="24"/>
      <c r="O92" s="24"/>
      <c r="P92" s="24"/>
      <c r="Q92" s="5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19"/>
      <c r="AC92" s="19"/>
    </row>
    <row r="93" spans="2:29" s="10" customFormat="1">
      <c r="B93" s="23"/>
      <c r="L93" s="18"/>
      <c r="M93" s="24"/>
      <c r="N93" s="24"/>
      <c r="O93" s="24"/>
      <c r="P93" s="24"/>
      <c r="Q93" s="5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19"/>
      <c r="AC93" s="19"/>
    </row>
    <row r="94" spans="2:29" s="10" customFormat="1">
      <c r="B94" s="23"/>
      <c r="L94" s="18"/>
      <c r="M94" s="24"/>
      <c r="N94" s="24"/>
      <c r="O94" s="24"/>
      <c r="P94" s="24"/>
      <c r="Q94" s="5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19"/>
      <c r="AC94" s="19"/>
    </row>
    <row r="95" spans="2:29" s="10" customFormat="1">
      <c r="B95" s="23"/>
      <c r="L95" s="18"/>
      <c r="M95" s="24"/>
      <c r="N95" s="24"/>
      <c r="O95" s="24"/>
      <c r="P95" s="24"/>
      <c r="Q95" s="5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19"/>
      <c r="AC95" s="19"/>
    </row>
    <row r="96" spans="2:29" s="10" customFormat="1">
      <c r="B96" s="23"/>
      <c r="L96" s="18"/>
      <c r="M96" s="24"/>
      <c r="N96" s="24"/>
      <c r="O96" s="24"/>
      <c r="P96" s="24"/>
      <c r="Q96" s="5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19"/>
      <c r="AC96" s="19"/>
    </row>
    <row r="97" spans="1:29" s="10" customFormat="1">
      <c r="B97" s="23"/>
      <c r="L97" s="18"/>
      <c r="M97" s="24"/>
      <c r="N97" s="24"/>
      <c r="O97" s="24"/>
      <c r="P97" s="24"/>
      <c r="Q97" s="5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19"/>
      <c r="AC97" s="19"/>
    </row>
    <row r="98" spans="1:29" s="10" customFormat="1">
      <c r="B98" s="23"/>
      <c r="L98" s="18"/>
      <c r="M98" s="24"/>
      <c r="N98" s="24"/>
      <c r="O98" s="24"/>
      <c r="P98" s="24"/>
      <c r="Q98" s="5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19"/>
      <c r="AC98" s="19"/>
    </row>
    <row r="99" spans="1:29" s="10" customFormat="1">
      <c r="A99"/>
      <c r="B99" s="23"/>
      <c r="C99"/>
      <c r="D99"/>
      <c r="E99"/>
      <c r="F99"/>
      <c r="G99"/>
      <c r="H99"/>
      <c r="I99"/>
      <c r="J99"/>
      <c r="K99"/>
      <c r="L99" s="18"/>
      <c r="M99" s="24"/>
      <c r="N99" s="24"/>
      <c r="O99" s="24"/>
      <c r="P99" s="24"/>
      <c r="Q99" s="5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19"/>
      <c r="AC99" s="19"/>
    </row>
    <row r="100" spans="1:29" s="10" customFormat="1">
      <c r="B100" s="23"/>
      <c r="L100" s="18"/>
      <c r="M100" s="24"/>
      <c r="N100" s="24"/>
      <c r="O100" s="24"/>
      <c r="P100" s="24"/>
      <c r="Q100" s="5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19"/>
      <c r="AC100" s="19"/>
    </row>
    <row r="101" spans="1:29" s="18" customFormat="1" ht="15" thickBot="1">
      <c r="A101" s="11" t="str">
        <f>CONCATENATE("Table ",N101,"a. Persistence Rates from First to Second Year of College for Class of 2014, School Percentile Distribution")</f>
        <v>Table 4a. Persistence Rates from First to Second Year of College for Class of 2014, School Percentile Distribution</v>
      </c>
      <c r="B101" s="23"/>
      <c r="M101" s="24"/>
      <c r="N101" s="24">
        <f>4+5*($M$1-1)</f>
        <v>4</v>
      </c>
      <c r="O101" s="24"/>
      <c r="P101" s="24"/>
      <c r="Q101" s="5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19"/>
      <c r="AC101" s="19"/>
    </row>
    <row r="102" spans="1:29" s="18" customFormat="1" ht="29" thickBot="1">
      <c r="A102" s="12"/>
      <c r="B102" s="21" t="s">
        <v>37</v>
      </c>
      <c r="C102" s="13" t="s">
        <v>38</v>
      </c>
      <c r="D102" s="13" t="s">
        <v>39</v>
      </c>
      <c r="E102" s="13" t="s">
        <v>40</v>
      </c>
      <c r="M102" s="24"/>
      <c r="N102" s="24"/>
      <c r="O102" s="24"/>
      <c r="P102" s="24"/>
      <c r="Q102" s="5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19"/>
      <c r="AC102" s="19"/>
    </row>
    <row r="103" spans="1:29" s="18" customFormat="1" ht="15" thickBot="1">
      <c r="A103" s="14">
        <f ca="1">INDIRECT(CONCATENATE("'ALL DATA'!",O$1,$N103))</f>
        <v>2014</v>
      </c>
      <c r="B103" s="15">
        <f ca="1">INDIRECT(CONCATENATE("'ALL DATA'!",X$1,$N103))</f>
        <v>873</v>
      </c>
      <c r="C103" s="16">
        <f ca="1">IF(ISBLANK(INDIRECT(CONCATENATE("'ALL DATA'!",Y$1,$N103))),"*",INDIRECT(CONCATENATE("'ALL DATA'!",Y$1,$N103)))</f>
        <v>0.63636363636363635</v>
      </c>
      <c r="D103" s="16">
        <f t="shared" ref="D103" ca="1" si="29">IF(ISBLANK(INDIRECT(CONCATENATE("'ALL DATA'!",Z$1,$N103))),"*",INDIRECT(CONCATENATE("'ALL DATA'!",Z$1,$N103)))</f>
        <v>0.73684210526315785</v>
      </c>
      <c r="E103" s="16">
        <f t="shared" ref="E103" ca="1" si="30">IF(ISBLANK(INDIRECT(CONCATENATE("'ALL DATA'!",AA$1,$N103))),"*",INDIRECT(CONCATENATE("'ALL DATA'!",AA$1,$N103)))</f>
        <v>0.81818181818181823</v>
      </c>
      <c r="M103" s="24"/>
      <c r="N103" s="24">
        <f>8+8*($M$1-1)</f>
        <v>8</v>
      </c>
      <c r="O103" s="24"/>
      <c r="P103" s="24"/>
      <c r="Q103" s="5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19"/>
      <c r="AC103" s="19"/>
    </row>
    <row r="106" spans="1:29" ht="15" thickBot="1">
      <c r="A106" s="11" t="str">
        <f>CONCATENATE("Table ",N106,"b. Persistence Rates from First to Second Year of College for Class of 2014, Student-Weighted Totals")</f>
        <v>Table 4b. Persistence Rates from First to Second Year of College for Class of 2014,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4">
        <f>4+5*($M$1-1)</f>
        <v>4</v>
      </c>
    </row>
    <row r="107" spans="1:29" s="10" customFormat="1" ht="43" thickBot="1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4"/>
      <c r="N107" s="25"/>
      <c r="O107" s="24"/>
      <c r="P107" s="24"/>
      <c r="Q107" s="5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19"/>
      <c r="AC107" s="19"/>
    </row>
    <row r="108" spans="1:29" s="10" customFormat="1" ht="15" thickBot="1">
      <c r="A108" s="14">
        <f ca="1">INDIRECT(CONCATENATE("'All DATA'!",O$1,$N108))</f>
        <v>2014</v>
      </c>
      <c r="B108" s="15">
        <f t="shared" ref="B108" ca="1" si="31">INDIRECT(CONCATENATE("'All DATA'!",P$1,$N108))</f>
        <v>99336</v>
      </c>
      <c r="C108" s="16">
        <f ca="1">IF(ISBLANK(INDIRECT(CONCATENATE("'All DATA'!",Q$1,$N108))),"*",INDIRECT(CONCATENATE("'All DATA'!",Q$1,$N108)))</f>
        <v>0.77306313924458403</v>
      </c>
      <c r="D108" s="16">
        <f t="shared" ref="D108" ca="1" si="32">IF(ISBLANK(INDIRECT(CONCATENATE("'All DATA'!",R$1,$N108))),"*",INDIRECT(CONCATENATE("'All DATA'!",R$1,$N108)))</f>
        <v>0.77299634412740093</v>
      </c>
      <c r="E108" s="16">
        <f t="shared" ref="E108" ca="1" si="33">IF(ISBLANK(INDIRECT(CONCATENATE("'All DATA'!",S$1,$N108))),"*",INDIRECT(CONCATENATE("'All DATA'!",S$1,$N108)))</f>
        <v>0.77360036413290856</v>
      </c>
      <c r="F108" s="16">
        <f t="shared" ref="F108" ca="1" si="34">IF(ISBLANK(INDIRECT(CONCATENATE("'All DATA'!",T$1,$N108))),"*",INDIRECT(CONCATENATE("'All DATA'!",T$1,$N108)))</f>
        <v>0.70434996313590559</v>
      </c>
      <c r="G108" s="16">
        <f t="shared" ref="G108" ca="1" si="35">IF(ISBLANK(INDIRECT(CONCATENATE("'All DATA'!",U$1,$N108))),"*",INDIRECT(CONCATENATE("'All DATA'!",U$1,$N108)))</f>
        <v>0.83949077373881364</v>
      </c>
      <c r="H108" s="16">
        <f t="shared" ref="H108" ca="1" si="36">IF(ISBLANK(INDIRECT(CONCATENATE("'All DATA'!",V$1,$N108))),"*",INDIRECT(CONCATENATE("'All DATA'!",V$1,$N108)))</f>
        <v>0.77191171626221589</v>
      </c>
      <c r="I108" s="16">
        <f t="shared" ref="I108" ca="1" si="37">IF(ISBLANK(INDIRECT(CONCATENATE("'All DATA'!",W$1,$N108))),"*",INDIRECT(CONCATENATE("'All DATA'!",W$1,$N108)))</f>
        <v>0.78574885071376721</v>
      </c>
      <c r="K108" s="5"/>
      <c r="L108" s="5"/>
      <c r="M108" s="24"/>
      <c r="N108" s="24">
        <f>8+8*($M$1-1)</f>
        <v>8</v>
      </c>
      <c r="O108" s="24"/>
      <c r="P108" s="24"/>
      <c r="Q108" s="5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19"/>
      <c r="AC108" s="19"/>
    </row>
    <row r="109" spans="1:29" s="9" customFormat="1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s="10" customFormat="1">
      <c r="B110" s="23"/>
      <c r="L110" s="18"/>
      <c r="M110" s="24"/>
      <c r="N110" s="5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19"/>
      <c r="AC110" s="19"/>
    </row>
    <row r="111" spans="1:29" s="10" customFormat="1">
      <c r="A111" s="10" t="str">
        <f>CONCATENATE("Figure ", RIGHT(A106,LEN(A106)-6))</f>
        <v>Figure 4b. Persistence Rates from First to Second Year of College for Class of 2014, Student-Weighted Totals</v>
      </c>
      <c r="B111" s="23"/>
      <c r="L111" s="18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19"/>
      <c r="AC111" s="19"/>
    </row>
    <row r="112" spans="1:29" s="10" customFormat="1">
      <c r="B112" s="23"/>
      <c r="L112" s="18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19"/>
      <c r="AC112" s="19"/>
    </row>
    <row r="113" spans="2:29" s="10" customFormat="1">
      <c r="B113" s="23"/>
      <c r="L113" s="18"/>
      <c r="M113" s="24"/>
      <c r="N113" s="24"/>
      <c r="O113" s="24"/>
      <c r="P113" s="24"/>
      <c r="Q113" s="5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19"/>
      <c r="AC113" s="19"/>
    </row>
    <row r="114" spans="2:29" s="10" customFormat="1">
      <c r="B114" s="23"/>
      <c r="L114" s="18"/>
      <c r="M114" s="24"/>
      <c r="N114" s="24"/>
      <c r="O114" s="24"/>
      <c r="P114" s="24"/>
      <c r="Q114" s="5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19"/>
      <c r="AC114" s="19"/>
    </row>
    <row r="115" spans="2:29" s="10" customFormat="1">
      <c r="B115" s="23"/>
      <c r="L115" s="18"/>
      <c r="M115" s="24"/>
      <c r="N115" s="24"/>
      <c r="O115" s="24"/>
      <c r="P115" s="24"/>
      <c r="Q115" s="5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19"/>
      <c r="AC115" s="19"/>
    </row>
    <row r="116" spans="2:29" s="10" customFormat="1">
      <c r="B116" s="23"/>
      <c r="L116" s="18"/>
      <c r="M116" s="24"/>
      <c r="N116" s="24"/>
      <c r="O116" s="24"/>
      <c r="P116" s="24"/>
      <c r="Q116" s="5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19"/>
      <c r="AC116" s="19"/>
    </row>
    <row r="117" spans="2:29" s="10" customFormat="1">
      <c r="B117" s="23"/>
      <c r="L117" s="18"/>
      <c r="M117" s="24"/>
      <c r="N117" s="24"/>
      <c r="O117" s="24"/>
      <c r="P117" s="24"/>
      <c r="Q117" s="5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19"/>
      <c r="AC117" s="19"/>
    </row>
    <row r="118" spans="2:29" s="10" customFormat="1">
      <c r="B118" s="23"/>
      <c r="L118" s="18"/>
      <c r="M118" s="24"/>
      <c r="N118" s="24"/>
      <c r="O118" s="24"/>
      <c r="P118" s="24"/>
      <c r="Q118" s="5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19"/>
      <c r="AC118" s="19"/>
    </row>
    <row r="119" spans="2:29" s="10" customFormat="1">
      <c r="B119" s="23"/>
      <c r="L119" s="18"/>
      <c r="M119" s="24"/>
      <c r="N119" s="24"/>
      <c r="O119" s="24"/>
      <c r="P119" s="24"/>
      <c r="Q119" s="5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19"/>
      <c r="AC119" s="19"/>
    </row>
    <row r="120" spans="2:29" s="10" customFormat="1">
      <c r="B120" s="23"/>
      <c r="L120" s="18"/>
      <c r="M120" s="24"/>
      <c r="N120" s="24"/>
      <c r="O120" s="24"/>
      <c r="P120" s="24"/>
      <c r="Q120" s="5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19"/>
      <c r="AC120" s="19"/>
    </row>
    <row r="121" spans="2:29" s="10" customFormat="1">
      <c r="B121" s="23"/>
      <c r="L121" s="18"/>
      <c r="M121" s="24"/>
      <c r="N121" s="24"/>
      <c r="O121" s="24"/>
      <c r="P121" s="24"/>
      <c r="Q121" s="5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19"/>
      <c r="AC121" s="19"/>
    </row>
    <row r="122" spans="2:29" s="10" customFormat="1">
      <c r="B122" s="23"/>
      <c r="L122" s="18"/>
      <c r="M122" s="24"/>
      <c r="N122" s="24"/>
      <c r="O122" s="24"/>
      <c r="P122" s="24"/>
      <c r="Q122" s="5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19"/>
      <c r="AC122" s="19"/>
    </row>
    <row r="123" spans="2:29" s="10" customFormat="1">
      <c r="B123" s="23"/>
      <c r="L123" s="18"/>
      <c r="M123" s="24"/>
      <c r="N123" s="24"/>
      <c r="O123" s="24"/>
      <c r="P123" s="24"/>
      <c r="Q123" s="5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19"/>
      <c r="AC123" s="19"/>
    </row>
    <row r="124" spans="2:29" s="10" customFormat="1">
      <c r="B124" s="23"/>
      <c r="L124" s="18"/>
      <c r="M124" s="24"/>
      <c r="N124" s="24"/>
      <c r="O124" s="24"/>
      <c r="P124" s="24"/>
      <c r="Q124" s="5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19"/>
      <c r="AC124" s="19"/>
    </row>
    <row r="125" spans="2:29" s="10" customFormat="1">
      <c r="B125" s="23"/>
      <c r="L125" s="18"/>
      <c r="M125" s="24"/>
      <c r="N125" s="24"/>
      <c r="O125" s="24"/>
      <c r="P125" s="24"/>
      <c r="Q125" s="5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19"/>
      <c r="AC125" s="19"/>
    </row>
    <row r="126" spans="2:29" s="10" customFormat="1">
      <c r="B126" s="23"/>
      <c r="L126" s="18"/>
      <c r="M126" s="24"/>
      <c r="N126" s="24"/>
      <c r="O126" s="24"/>
      <c r="P126" s="24"/>
      <c r="Q126" s="5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19"/>
      <c r="AC126" s="19"/>
    </row>
    <row r="127" spans="2:29" s="10" customFormat="1">
      <c r="B127" s="23"/>
      <c r="L127" s="18"/>
      <c r="M127" s="24"/>
      <c r="N127" s="24"/>
      <c r="O127" s="24"/>
      <c r="P127" s="24"/>
      <c r="Q127" s="5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19"/>
      <c r="AC127" s="19"/>
    </row>
    <row r="128" spans="2:29" s="10" customFormat="1">
      <c r="B128" s="23"/>
      <c r="L128" s="18"/>
      <c r="M128" s="24"/>
      <c r="N128" s="24"/>
      <c r="O128" s="24"/>
      <c r="P128" s="24"/>
      <c r="Q128" s="5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19"/>
      <c r="AC128" s="19"/>
    </row>
    <row r="129" spans="1:29" s="10" customFormat="1">
      <c r="B129" s="23"/>
      <c r="L129" s="18"/>
      <c r="M129" s="24"/>
      <c r="N129" s="24"/>
      <c r="O129" s="24"/>
      <c r="P129" s="24"/>
      <c r="Q129" s="5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19"/>
      <c r="AC129" s="19"/>
    </row>
    <row r="130" spans="1:29" s="10" customFormat="1">
      <c r="A130"/>
      <c r="B130" s="23"/>
      <c r="C130"/>
      <c r="D130"/>
      <c r="E130"/>
      <c r="F130"/>
      <c r="G130"/>
      <c r="H130"/>
      <c r="I130"/>
      <c r="J130"/>
      <c r="K130"/>
      <c r="L130" s="18"/>
      <c r="M130" s="24"/>
      <c r="N130" s="24"/>
      <c r="O130" s="24"/>
      <c r="P130" s="24"/>
      <c r="Q130" s="5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19"/>
      <c r="AC130" s="19"/>
    </row>
    <row r="131" spans="1:29" s="10" customFormat="1">
      <c r="A131"/>
      <c r="B131" s="23"/>
      <c r="C131"/>
      <c r="D131"/>
      <c r="E131"/>
      <c r="F131"/>
      <c r="G131"/>
      <c r="H131"/>
      <c r="I131"/>
      <c r="J131"/>
      <c r="K131"/>
      <c r="L131" s="18"/>
      <c r="M131" s="24"/>
      <c r="N131" s="24"/>
      <c r="O131" s="24"/>
      <c r="P131" s="24"/>
      <c r="Q131" s="5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19"/>
      <c r="AC131" s="19"/>
    </row>
    <row r="132" spans="1:29" s="22" customFormat="1" ht="15" thickBot="1">
      <c r="A132" s="11" t="str">
        <f>CONCATENATE("Table ",N132,"a. Six-Year Completion Rates for Class of 2010, School Percentile Distribution")</f>
        <v>Table 5a. Six-Year Completion Rates for Class of 2010, School Percentile Distribution</v>
      </c>
      <c r="B132" s="23"/>
      <c r="M132" s="24"/>
      <c r="N132" s="24">
        <f>5+5*($M$1-1)</f>
        <v>5</v>
      </c>
      <c r="O132" s="24"/>
      <c r="P132" s="24"/>
      <c r="Q132" s="5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19"/>
      <c r="AC132" s="19"/>
    </row>
    <row r="133" spans="1:29" s="22" customFormat="1" ht="29" thickBot="1">
      <c r="A133" s="12"/>
      <c r="B133" s="21" t="s">
        <v>37</v>
      </c>
      <c r="C133" s="13" t="s">
        <v>38</v>
      </c>
      <c r="D133" s="13" t="s">
        <v>39</v>
      </c>
      <c r="E133" s="13" t="s">
        <v>40</v>
      </c>
      <c r="M133" s="24"/>
      <c r="N133" s="24"/>
      <c r="O133" s="24"/>
      <c r="P133" s="24"/>
      <c r="Q133" s="5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19"/>
      <c r="AC133" s="19"/>
    </row>
    <row r="134" spans="1:29" s="22" customFormat="1" ht="15" thickBot="1">
      <c r="A134" s="14">
        <f ca="1">INDIRECT(CONCATENATE("'ALL DATA'!",O$1,$N134))</f>
        <v>2010</v>
      </c>
      <c r="B134" s="15">
        <f ca="1">INDIRECT(CONCATENATE("'ALL DATA'!",X$1,$N134))</f>
        <v>516</v>
      </c>
      <c r="C134" s="16">
        <f ca="1">IF(ISBLANK(INDIRECT(CONCATENATE("'ALL DATA'!",Y$1,$N134))),"*",INDIRECT(CONCATENATE("'ALL DATA'!",Y$1,$N134)))</f>
        <v>7.1112515802781287E-2</v>
      </c>
      <c r="D134" s="16">
        <f t="shared" ref="D134:E134" ca="1" si="38">IF(ISBLANK(INDIRECT(CONCATENATE("'ALL DATA'!",Z$1,$N134))),"*",INDIRECT(CONCATENATE("'ALL DATA'!",Z$1,$N134)))</f>
        <v>0.15189873417721519</v>
      </c>
      <c r="E134" s="16">
        <f t="shared" ca="1" si="38"/>
        <v>0.21985915492957747</v>
      </c>
      <c r="M134" s="24"/>
      <c r="N134" s="24">
        <f>9+8*($M$1-1)</f>
        <v>9</v>
      </c>
      <c r="O134" s="24"/>
      <c r="P134" s="24"/>
      <c r="Q134" s="5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19"/>
      <c r="AC134" s="19"/>
    </row>
    <row r="135" spans="1:29" s="22" customFormat="1">
      <c r="B135" s="23"/>
      <c r="M135" s="24"/>
      <c r="N135" s="24"/>
      <c r="O135" s="24"/>
      <c r="P135" s="24"/>
      <c r="Q135" s="5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19"/>
      <c r="AC135" s="19"/>
    </row>
    <row r="136" spans="1:29" s="22" customFormat="1">
      <c r="B136" s="23"/>
      <c r="M136" s="24"/>
      <c r="N136" s="24"/>
      <c r="O136" s="24"/>
      <c r="P136" s="24"/>
      <c r="Q136" s="5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19"/>
      <c r="AC136" s="19"/>
    </row>
    <row r="137" spans="1:29" s="22" customFormat="1" ht="15" thickBot="1">
      <c r="A137" s="11" t="str">
        <f>CONCATENATE("Table ",N137,"b. Six-Year Completion Rates for Class of 2010, Student-Weighted Totals")</f>
        <v>Table 5b. Six-Year Completion Rates for Class of 2010, Student-Weighted Totals</v>
      </c>
      <c r="B137" s="23"/>
      <c r="M137" s="24"/>
      <c r="N137" s="24">
        <f>5+5*($M$1-1)</f>
        <v>5</v>
      </c>
      <c r="O137" s="24"/>
      <c r="P137" s="24"/>
      <c r="Q137" s="5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19"/>
      <c r="AC137" s="19"/>
    </row>
    <row r="138" spans="1:29" s="22" customFormat="1" ht="29" thickBot="1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4"/>
      <c r="N138" s="25"/>
      <c r="O138" s="24"/>
      <c r="P138" s="24"/>
      <c r="Q138" s="5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19"/>
      <c r="AC138" s="19"/>
    </row>
    <row r="139" spans="1:29" s="22" customFormat="1" ht="15" thickBot="1">
      <c r="A139" s="14">
        <f ca="1">INDIRECT(CONCATENATE("'All DATA'!",O$1,$N139))</f>
        <v>2010</v>
      </c>
      <c r="B139" s="15">
        <f t="shared" ref="B139" ca="1" si="39">INDIRECT(CONCATENATE("'All DATA'!",P$1,$N139))</f>
        <v>90221</v>
      </c>
      <c r="C139" s="16">
        <f ca="1">IF(ISBLANK(INDIRECT(CONCATENATE("'All DATA'!",Q$1,$N139))),"*",INDIRECT(CONCATENATE("'All DATA'!",Q$1,$N139)))</f>
        <v>0.19454450737633144</v>
      </c>
      <c r="D139" s="16">
        <f t="shared" ref="D139:I139" ca="1" si="40">IF(ISBLANK(INDIRECT(CONCATENATE("'All DATA'!",R$1,$N139))),"*",INDIRECT(CONCATENATE("'All DATA'!",R$1,$N139)))</f>
        <v>0.1467285886877778</v>
      </c>
      <c r="E139" s="16">
        <f t="shared" ca="1" si="40"/>
        <v>4.7815918688553664E-2</v>
      </c>
      <c r="F139" s="16">
        <f t="shared" ca="1" si="40"/>
        <v>6.8409793728732779E-2</v>
      </c>
      <c r="G139" s="16">
        <f t="shared" ca="1" si="40"/>
        <v>0.12613471364759868</v>
      </c>
      <c r="H139" s="16">
        <f t="shared" ca="1" si="40"/>
        <v>0.16771040001773424</v>
      </c>
      <c r="I139" s="16">
        <f t="shared" ca="1" si="40"/>
        <v>2.6834107358597221E-2</v>
      </c>
      <c r="K139" s="5"/>
      <c r="L139" s="5"/>
      <c r="M139" s="24"/>
      <c r="N139" s="24">
        <f>9+8*($M$1-1)</f>
        <v>9</v>
      </c>
      <c r="O139" s="24"/>
      <c r="P139" s="24"/>
      <c r="Q139" s="5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19"/>
      <c r="AC139" s="19"/>
    </row>
    <row r="140" spans="1:29" s="9" customFormat="1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2"/>
      <c r="L140" s="22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s="22" customFormat="1">
      <c r="B141" s="23"/>
      <c r="M141" s="24"/>
      <c r="N141" s="5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19"/>
      <c r="AC141" s="19"/>
    </row>
    <row r="142" spans="1:29" s="22" customFormat="1">
      <c r="A142" s="22" t="str">
        <f>CONCATENATE("Figure ", RIGHT(A137,LEN(A137)-6))</f>
        <v>Figure 5b. Six-Year Completion Rates for Class of 2010, Student-Weighted Totals</v>
      </c>
      <c r="B142" s="23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19"/>
      <c r="AC142" s="19"/>
    </row>
    <row r="143" spans="1:29" s="22" customFormat="1">
      <c r="B143" s="23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19"/>
      <c r="AC143" s="19"/>
    </row>
    <row r="144" spans="1:29" s="22" customFormat="1">
      <c r="B144" s="23"/>
      <c r="M144" s="24"/>
      <c r="N144" s="24"/>
      <c r="O144" s="24"/>
      <c r="P144" s="24"/>
      <c r="Q144" s="5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19"/>
      <c r="AC144" s="19"/>
    </row>
    <row r="145" spans="2:29" s="22" customFormat="1">
      <c r="B145" s="23"/>
      <c r="M145" s="24"/>
      <c r="N145" s="24"/>
      <c r="O145" s="24"/>
      <c r="P145" s="24"/>
      <c r="Q145" s="5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19"/>
      <c r="AC145" s="19"/>
    </row>
    <row r="146" spans="2:29" s="22" customFormat="1">
      <c r="B146" s="23"/>
      <c r="M146" s="24"/>
      <c r="N146" s="24"/>
      <c r="O146" s="24"/>
      <c r="P146" s="24"/>
      <c r="Q146" s="5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19"/>
      <c r="AC146" s="19"/>
    </row>
    <row r="147" spans="2:29" s="22" customFormat="1">
      <c r="B147" s="23"/>
      <c r="M147" s="24"/>
      <c r="N147" s="24"/>
      <c r="O147" s="24"/>
      <c r="P147" s="24"/>
      <c r="Q147" s="5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19"/>
      <c r="AC147" s="19"/>
    </row>
    <row r="148" spans="2:29" s="22" customFormat="1">
      <c r="B148" s="23"/>
      <c r="M148" s="24"/>
      <c r="N148" s="24"/>
      <c r="O148" s="24"/>
      <c r="P148" s="24"/>
      <c r="Q148" s="5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19"/>
      <c r="AC148" s="19"/>
    </row>
    <row r="149" spans="2:29" s="22" customFormat="1">
      <c r="B149" s="23"/>
      <c r="M149" s="24"/>
      <c r="N149" s="24"/>
      <c r="O149" s="24"/>
      <c r="P149" s="24"/>
      <c r="Q149" s="5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19"/>
      <c r="AC149" s="19"/>
    </row>
    <row r="150" spans="2:29" s="22" customFormat="1">
      <c r="B150" s="23"/>
      <c r="M150" s="24"/>
      <c r="N150" s="24"/>
      <c r="O150" s="24"/>
      <c r="P150" s="24"/>
      <c r="Q150" s="5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19"/>
      <c r="AC150" s="19"/>
    </row>
    <row r="151" spans="2:29" s="22" customFormat="1">
      <c r="B151" s="23"/>
      <c r="M151" s="24"/>
      <c r="N151" s="24"/>
      <c r="O151" s="24"/>
      <c r="P151" s="24"/>
      <c r="Q151" s="5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19"/>
      <c r="AC151" s="19"/>
    </row>
    <row r="152" spans="2:29" s="22" customFormat="1">
      <c r="B152" s="23"/>
      <c r="M152" s="24"/>
      <c r="N152" s="24"/>
      <c r="O152" s="24"/>
      <c r="P152" s="24"/>
      <c r="Q152" s="5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19"/>
      <c r="AC152" s="19"/>
    </row>
    <row r="153" spans="2:29" s="22" customFormat="1">
      <c r="B153" s="23"/>
      <c r="M153" s="24"/>
      <c r="N153" s="24"/>
      <c r="O153" s="24"/>
      <c r="P153" s="24"/>
      <c r="Q153" s="5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19"/>
      <c r="AC153" s="19"/>
    </row>
    <row r="154" spans="2:29" s="22" customFormat="1">
      <c r="B154" s="23"/>
      <c r="M154" s="24"/>
      <c r="N154" s="24"/>
      <c r="O154" s="24"/>
      <c r="P154" s="24"/>
      <c r="Q154" s="5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19"/>
      <c r="AC154" s="19"/>
    </row>
    <row r="155" spans="2:29" s="22" customFormat="1">
      <c r="B155" s="23"/>
      <c r="M155" s="24"/>
      <c r="N155" s="24"/>
      <c r="O155" s="24"/>
      <c r="P155" s="24"/>
      <c r="Q155" s="5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19"/>
      <c r="AC155" s="19"/>
    </row>
    <row r="156" spans="2:29" s="22" customFormat="1">
      <c r="B156" s="23"/>
      <c r="M156" s="24"/>
      <c r="N156" s="24"/>
      <c r="O156" s="24"/>
      <c r="P156" s="24"/>
      <c r="Q156" s="5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19"/>
      <c r="AC156" s="19"/>
    </row>
    <row r="157" spans="2:29" s="22" customFormat="1">
      <c r="B157" s="23"/>
      <c r="M157" s="24"/>
      <c r="N157" s="24"/>
      <c r="O157" s="24"/>
      <c r="P157" s="24"/>
      <c r="Q157" s="5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19"/>
      <c r="AC157" s="19"/>
    </row>
    <row r="158" spans="2:29" s="22" customFormat="1">
      <c r="B158" s="23"/>
      <c r="M158" s="24"/>
      <c r="N158" s="24"/>
      <c r="O158" s="24"/>
      <c r="P158" s="24"/>
      <c r="Q158" s="5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19"/>
      <c r="AC158" s="19"/>
    </row>
    <row r="159" spans="2:29" s="22" customFormat="1">
      <c r="B159" s="23"/>
      <c r="M159" s="24"/>
      <c r="N159" s="24"/>
      <c r="O159" s="24"/>
      <c r="P159" s="24"/>
      <c r="Q159" s="5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19"/>
      <c r="AC159" s="19"/>
    </row>
    <row r="160" spans="2:29" s="22" customFormat="1">
      <c r="B160" s="23"/>
      <c r="M160" s="24"/>
      <c r="N160" s="24"/>
      <c r="O160" s="24"/>
      <c r="P160" s="24"/>
      <c r="Q160" s="5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19"/>
      <c r="AC160" s="19"/>
    </row>
    <row r="161" spans="1:29" s="22" customFormat="1">
      <c r="B161" s="23"/>
      <c r="M161" s="24"/>
      <c r="N161" s="24"/>
      <c r="O161" s="24"/>
      <c r="P161" s="24"/>
      <c r="Q161" s="5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19"/>
      <c r="AC161" s="19"/>
    </row>
    <row r="163" spans="1:29">
      <c r="A163" s="28"/>
    </row>
    <row r="164" spans="1:29">
      <c r="A164" s="28" t="s">
        <v>47</v>
      </c>
    </row>
  </sheetData>
  <pageMargins left="0.7" right="0.7" top="0.75" bottom="0.75" header="0.3" footer="0.3"/>
  <pageSetup scale="87" fitToHeight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164"/>
  <sheetViews>
    <sheetView topLeftCell="C1" workbookViewId="0">
      <selection activeCell="M2" sqref="M2"/>
    </sheetView>
  </sheetViews>
  <sheetFormatPr baseColWidth="10" defaultColWidth="8.83203125" defaultRowHeight="14" x14ac:dyDescent="0"/>
  <cols>
    <col min="1" max="1" width="11.6640625" style="40" customWidth="1"/>
    <col min="2" max="2" width="10.6640625" style="41" customWidth="1"/>
    <col min="3" max="9" width="10.6640625" style="40" customWidth="1"/>
    <col min="10" max="12" width="8.83203125" style="40"/>
    <col min="13" max="16" width="9.1640625" style="24" customWidth="1"/>
    <col min="17" max="17" width="9.1640625" style="5" customWidth="1"/>
    <col min="18" max="23" width="9.1640625" style="24" customWidth="1"/>
    <col min="24" max="27" width="8.83203125" style="24"/>
    <col min="28" max="29" width="8.83203125" style="19"/>
    <col min="30" max="16384" width="8.83203125" style="40"/>
  </cols>
  <sheetData>
    <row r="1" spans="1:30" ht="31" thickBot="1">
      <c r="A1" s="17" t="str">
        <f ca="1">INDIRECT(CONCATENATE("'All DATA'!A",$N1))</f>
        <v>Low Poverty Schools</v>
      </c>
      <c r="M1" s="27">
        <v>2</v>
      </c>
      <c r="N1" s="24">
        <f>2+8*($M$1-1)</f>
        <v>10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5" thickBot="1">
      <c r="A2" s="40" t="str">
        <f>CONCATENATE("Table ",N2,"a. College Enrollment Rates in the First Fall after High School Graduation for Classes 2015 and 2016, School Percentile Distribution")</f>
        <v>Table 6a. College Enrollment Rates in the First Fall after High School Graduation for Classes 2015 and 2016, School Percentile Distribution</v>
      </c>
      <c r="N2" s="24">
        <f>1+5*($M$1-1)</f>
        <v>6</v>
      </c>
    </row>
    <row r="3" spans="1:30" ht="29" thickBot="1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5" thickBot="1">
      <c r="A4" s="14">
        <f ca="1">INDIRECT(CONCATENATE("'ALL DATA'!",O$1,$N4))</f>
        <v>2015</v>
      </c>
      <c r="B4" s="15">
        <f ca="1">INDIRECT(CONCATENATE("'ALL DATA'!",X$1,$N4))</f>
        <v>1293</v>
      </c>
      <c r="C4" s="16">
        <f ca="1">IF(ISBLANK(INDIRECT(CONCATENATE("'ALL DATA'!",Y$1,$N4))),"*",INDIRECT(CONCATENATE("'ALL DATA'!",Y$1,$N4)))</f>
        <v>0.68421052631578949</v>
      </c>
      <c r="D4" s="16">
        <f t="shared" ref="D4:E5" ca="1" si="0">IF(ISBLANK(INDIRECT(CONCATENATE("'ALL DATA'!",Z$1,$N4))),"*",INDIRECT(CONCATENATE("'ALL DATA'!",Z$1,$N4)))</f>
        <v>0.76923076923076927</v>
      </c>
      <c r="E4" s="16">
        <f t="shared" ca="1" si="0"/>
        <v>0.83092783505154644</v>
      </c>
      <c r="N4" s="24">
        <f>2+8*($M$1-1)</f>
        <v>10</v>
      </c>
    </row>
    <row r="5" spans="1:30" ht="15" thickBot="1">
      <c r="A5" s="14">
        <f ca="1">INDIRECT(CONCATENATE("'ALL DATA'!",O$1,$N5))</f>
        <v>2016</v>
      </c>
      <c r="B5" s="15">
        <f ca="1">INDIRECT(CONCATENATE("'ALL DATA'!",X$1,$N5))</f>
        <v>1223</v>
      </c>
      <c r="C5" s="16">
        <f ca="1">IF(ISBLANK(INDIRECT(CONCATENATE("'ALL DATA'!",Y$1,$N5))),"*",INDIRECT(CONCATENATE("'ALL DATA'!",Y$1,$N5)))</f>
        <v>0.67924528301886788</v>
      </c>
      <c r="D5" s="16">
        <f t="shared" ca="1" si="0"/>
        <v>0.76333333333333331</v>
      </c>
      <c r="E5" s="16">
        <f t="shared" ca="1" si="0"/>
        <v>0.83098591549295775</v>
      </c>
      <c r="N5" s="24">
        <f>3+8*($M$1-1)</f>
        <v>11</v>
      </c>
    </row>
    <row r="8" spans="1:30" ht="15" thickBot="1">
      <c r="A8" s="40" t="str">
        <f>CONCATENATE("Table ",N8,"b. College Enrollment Rates in the First Fall after High School Graduation for Classes 2015 and 2016, Student-Weighted Totals")</f>
        <v>Table 6b. College Enrollment Rates in the First Fall after High School Graduation for Classes 2015 and 2016, Student-Weighted Totals</v>
      </c>
      <c r="N8" s="24">
        <f>1+5*($M$1-1)</f>
        <v>6</v>
      </c>
      <c r="Q8" s="24"/>
      <c r="R8" s="5"/>
    </row>
    <row r="9" spans="1:30" ht="29" thickBot="1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5" thickBot="1">
      <c r="A10" s="14">
        <f ca="1">INDIRECT(CONCATENATE("'All DATA'!",O$1,$N10))</f>
        <v>2015</v>
      </c>
      <c r="B10" s="15">
        <f t="shared" ref="B10:B11" ca="1" si="1">INDIRECT(CONCATENATE("'All DATA'!",P$1,$N10))</f>
        <v>350795</v>
      </c>
      <c r="C10" s="16">
        <f ca="1">IF(ISBLANK(INDIRECT(CONCATENATE("'All DATA'!",Q$1,$N10))),"*",INDIRECT(CONCATENATE("'All DATA'!",Q$1,$N10)))</f>
        <v>0.77104576747103004</v>
      </c>
      <c r="D10" s="16">
        <f t="shared" ref="D10:I11" ca="1" si="2">IF(ISBLANK(INDIRECT(CONCATENATE("'All DATA'!",R$1,$N10))),"*",INDIRECT(CONCATENATE("'All DATA'!",R$1,$N10)))</f>
        <v>0.59041605496087457</v>
      </c>
      <c r="E10" s="16">
        <f t="shared" ca="1" si="2"/>
        <v>0.1806297125101555</v>
      </c>
      <c r="F10" s="16">
        <f t="shared" ca="1" si="2"/>
        <v>0.18799583802505737</v>
      </c>
      <c r="G10" s="16">
        <f t="shared" ca="1" si="2"/>
        <v>0.58304992944597267</v>
      </c>
      <c r="H10" s="16">
        <f t="shared" ca="1" si="2"/>
        <v>0.5520175601134566</v>
      </c>
      <c r="I10" s="16">
        <f t="shared" ca="1" si="2"/>
        <v>0.2190282073575735</v>
      </c>
      <c r="N10" s="24">
        <f>2+8*($M$1-1)</f>
        <v>10</v>
      </c>
    </row>
    <row r="11" spans="1:30" s="9" customFormat="1" ht="15" thickBot="1">
      <c r="A11" s="14">
        <f ca="1">INDIRECT(CONCATENATE("'All DATA'!",O$1,$N11))</f>
        <v>2016</v>
      </c>
      <c r="B11" s="15">
        <f t="shared" ca="1" si="1"/>
        <v>331368</v>
      </c>
      <c r="C11" s="16">
        <f ca="1">IF(ISBLANK(INDIRECT(CONCATENATE("'All DATA'!",Q$1,$N11))),"*",INDIRECT(CONCATENATE("'All DATA'!",Q$1,$N11)))</f>
        <v>0.76705958330315538</v>
      </c>
      <c r="D11" s="16">
        <f t="shared" ca="1" si="2"/>
        <v>0.586930542478453</v>
      </c>
      <c r="E11" s="16">
        <f t="shared" ca="1" si="2"/>
        <v>0.18012904082470244</v>
      </c>
      <c r="F11" s="16">
        <f t="shared" ca="1" si="2"/>
        <v>0.18252516839284422</v>
      </c>
      <c r="G11" s="16">
        <f t="shared" ca="1" si="2"/>
        <v>0.58453441491031122</v>
      </c>
      <c r="H11" s="16">
        <f t="shared" ca="1" si="2"/>
        <v>0.54913268631853407</v>
      </c>
      <c r="I11" s="16">
        <f t="shared" ca="1" si="2"/>
        <v>0.21792689698462134</v>
      </c>
      <c r="J11" s="40"/>
      <c r="K11" s="40"/>
      <c r="L11" s="40"/>
      <c r="M11" s="24"/>
      <c r="N11" s="24">
        <f>3+8*($M$1-1)</f>
        <v>11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>
      <c r="Q12" s="24"/>
      <c r="S12" s="5"/>
    </row>
    <row r="13" spans="1:30">
      <c r="Q13" s="24"/>
      <c r="R13" s="5"/>
    </row>
    <row r="14" spans="1:30">
      <c r="A14" s="40" t="str">
        <f>CONCATENATE("Figure ", RIGHT(A8,LEN(A8)-6))</f>
        <v>Figure 6b. College Enrollment Rates in the First Fall after High School Graduation for Classes 2015 and 2016, Student-Weighted Totals</v>
      </c>
      <c r="Q14" s="24"/>
      <c r="U14" s="5"/>
    </row>
    <row r="15" spans="1:30">
      <c r="Q15" s="24"/>
      <c r="X15" s="5"/>
    </row>
    <row r="35" spans="1:14" ht="15" thickBot="1">
      <c r="A35" s="11" t="str">
        <f>CONCATENATE("Table ",N35,"a. College Enrollment Rates in the First Year after High School Graduation for Classes 2014 and 2015, School Percentile Distribution")</f>
        <v>Table 7a. College Enrollment Rates in the First Year after High School Graduation for Classes 2014 and 2015, School Percentile Distribution</v>
      </c>
      <c r="N35" s="24">
        <f>2+5*($M$1-1)</f>
        <v>7</v>
      </c>
    </row>
    <row r="36" spans="1:14" ht="29" thickBot="1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5" thickBot="1">
      <c r="A37" s="14">
        <f ca="1">INDIRECT(CONCATENATE("'ALL DATA'!",O$1,$N37))</f>
        <v>2014</v>
      </c>
      <c r="B37" s="15">
        <f ca="1">INDIRECT(CONCATENATE("'ALL DATA'!",X$1,$N37))</f>
        <v>1349</v>
      </c>
      <c r="C37" s="16">
        <f ca="1">IF(ISBLANK(INDIRECT(CONCATENATE("'ALL DATA'!",Y$1,$N37))),"*",INDIRECT(CONCATENATE("'ALL DATA'!",Y$1,$N37)))</f>
        <v>0.72592592592592597</v>
      </c>
      <c r="D37" s="16">
        <f t="shared" ref="D37:E38" ca="1" si="3">IF(ISBLANK(INDIRECT(CONCATENATE("'ALL DATA'!",Z$1,$N37))),"*",INDIRECT(CONCATENATE("'ALL DATA'!",Z$1,$N37)))</f>
        <v>0.8</v>
      </c>
      <c r="E37" s="16">
        <f t="shared" ca="1" si="3"/>
        <v>0.85910652920962194</v>
      </c>
      <c r="N37" s="24">
        <f>4+8*($M$1-1)</f>
        <v>12</v>
      </c>
    </row>
    <row r="38" spans="1:14" ht="15" thickBot="1">
      <c r="A38" s="14">
        <f ca="1">INDIRECT(CONCATENATE("'ALL DATA'!",O$1,$N38))</f>
        <v>2015</v>
      </c>
      <c r="B38" s="15">
        <f ca="1">INDIRECT(CONCATENATE("'ALL DATA'!",X$1,$N38))</f>
        <v>1293</v>
      </c>
      <c r="C38" s="16">
        <f ca="1">IF(ISBLANK(INDIRECT(CONCATENATE("'ALL DATA'!",Y$1,$N38))),"*",INDIRECT(CONCATENATE("'ALL DATA'!",Y$1,$N38)))</f>
        <v>0.71647509578544066</v>
      </c>
      <c r="D38" s="16">
        <f t="shared" ca="1" si="3"/>
        <v>0.80241327300150833</v>
      </c>
      <c r="E38" s="16">
        <f t="shared" ca="1" si="3"/>
        <v>0.85737179487179482</v>
      </c>
      <c r="N38" s="24">
        <f>5+8*($M$1-1)</f>
        <v>13</v>
      </c>
    </row>
    <row r="41" spans="1:14" ht="15" thickBot="1">
      <c r="A41" s="11" t="str">
        <f>CONCATENATE("Table ",N41,"b. College Enrollment Rates in the First Year after High School Graduation for Classes 2014 and 2015,  Student-Weighted Totals")</f>
        <v>Table 7b. College Enrollment Rates in the First Year after High School Graduation for Classes 2014 and 2015,  Student-Weighted Totals</v>
      </c>
      <c r="N41" s="24">
        <f>2+5*($M$1-1)</f>
        <v>7</v>
      </c>
    </row>
    <row r="42" spans="1:14" ht="29" thickBot="1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" thickBot="1">
      <c r="A43" s="14">
        <f ca="1">INDIRECT(CONCATENATE("'All DATA'!",O$1,$N43))</f>
        <v>2014</v>
      </c>
      <c r="B43" s="15">
        <f t="shared" ref="B43:B44" ca="1" si="4">INDIRECT(CONCATENATE("'All DATA'!",P$1,$N43))</f>
        <v>383203</v>
      </c>
      <c r="C43" s="16">
        <f ca="1">IF(ISBLANK(INDIRECT(CONCATENATE("'All DATA'!",Q$1,$N43))),"*",INDIRECT(CONCATENATE("'All DATA'!",Q$1,$N43)))</f>
        <v>0.8043673979587842</v>
      </c>
      <c r="D43" s="16">
        <f t="shared" ref="D43:I44" ca="1" si="5">IF(ISBLANK(INDIRECT(CONCATENATE("'All DATA'!",R$1,$N43))),"*",INDIRECT(CONCATENATE("'All DATA'!",R$1,$N43)))</f>
        <v>0.61251086238886443</v>
      </c>
      <c r="E43" s="16">
        <f t="shared" ca="1" si="5"/>
        <v>0.19185653556991986</v>
      </c>
      <c r="F43" s="16">
        <f t="shared" ca="1" si="5"/>
        <v>0.20234705886958088</v>
      </c>
      <c r="G43" s="16">
        <f t="shared" ca="1" si="5"/>
        <v>0.60202033908920338</v>
      </c>
      <c r="H43" s="16">
        <f t="shared" ca="1" si="5"/>
        <v>0.5772658356014958</v>
      </c>
      <c r="I43" s="16">
        <f t="shared" ca="1" si="5"/>
        <v>0.22710156235728843</v>
      </c>
      <c r="N43" s="24">
        <f>4+8*($M$1-1)</f>
        <v>12</v>
      </c>
    </row>
    <row r="44" spans="1:14" ht="15" thickBot="1">
      <c r="A44" s="14">
        <f ca="1">INDIRECT(CONCATENATE("'All DATA'!",O$1,$N44))</f>
        <v>2015</v>
      </c>
      <c r="B44" s="15">
        <f t="shared" ca="1" si="4"/>
        <v>350795</v>
      </c>
      <c r="C44" s="16">
        <f ca="1">IF(ISBLANK(INDIRECT(CONCATENATE("'All DATA'!",Q$1,$N44))),"*",INDIRECT(CONCATENATE("'All DATA'!",Q$1,$N44)))</f>
        <v>0.80299605182514</v>
      </c>
      <c r="D44" s="16">
        <f t="shared" ca="1" si="5"/>
        <v>0.61675907581350931</v>
      </c>
      <c r="E44" s="16">
        <f t="shared" ca="1" si="5"/>
        <v>0.18623697601163072</v>
      </c>
      <c r="F44" s="16">
        <f t="shared" ca="1" si="5"/>
        <v>0.20313573454581735</v>
      </c>
      <c r="G44" s="16">
        <f t="shared" ca="1" si="5"/>
        <v>0.59986031727932265</v>
      </c>
      <c r="H44" s="16">
        <f t="shared" ca="1" si="5"/>
        <v>0.57716044983537396</v>
      </c>
      <c r="I44" s="16">
        <f t="shared" ca="1" si="5"/>
        <v>0.2258356019897661</v>
      </c>
      <c r="N44" s="24">
        <f>5+8*($M$1-1)</f>
        <v>13</v>
      </c>
    </row>
    <row r="47" spans="1:14">
      <c r="A47" s="40" t="str">
        <f>CONCATENATE("Figure ", RIGHT(A41,LEN(A41)-6))</f>
        <v>Figure 7b. College Enrollment Rates in the First Year after High School Graduation for Classes 2014 and 2015,  Student-Weighted Totals</v>
      </c>
    </row>
    <row r="68" spans="1:29" ht="15" thickBot="1">
      <c r="A68" s="11" t="str">
        <f>CONCATENATE("Table ",N68,"a. College Enrollment Rates in the First Two Years after High School Graduation for Classes 2013 and 2014,  School Percentile Distribution")</f>
        <v>Table 8a. College Enrollment Rates in the First Two Years after High School Graduation for Classes 2013 and 2014,  School Percentile Distribution</v>
      </c>
      <c r="N68" s="24">
        <f>3+5*($M$1-1)</f>
        <v>8</v>
      </c>
    </row>
    <row r="69" spans="1:29" ht="29" thickBot="1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5" thickBot="1">
      <c r="A70" s="14">
        <f ca="1">INDIRECT(CONCATENATE("'ALL DATA'!",O$1,$N70))</f>
        <v>2013</v>
      </c>
      <c r="B70" s="15">
        <f ca="1">INDIRECT(CONCATENATE("'ALL DATA'!",X$1,$N70))</f>
        <v>1370</v>
      </c>
      <c r="C70" s="16">
        <f ca="1">IF(ISBLANK(INDIRECT(CONCATENATE("'ALL DATA'!",Y$1,$N70))),"*",INDIRECT(CONCATENATE("'ALL DATA'!",Y$1,$N70)))</f>
        <v>0.76258992805755399</v>
      </c>
      <c r="D70" s="16">
        <f t="shared" ref="D70:E71" ca="1" si="6">IF(ISBLANK(INDIRECT(CONCATENATE("'ALL DATA'!",Z$1,$N70))),"*",INDIRECT(CONCATENATE("'ALL DATA'!",Z$1,$N70)))</f>
        <v>0.8314606741573034</v>
      </c>
      <c r="E70" s="16">
        <f t="shared" ca="1" si="6"/>
        <v>0.88539741219963031</v>
      </c>
      <c r="N70" s="24">
        <f>6+8*($M$1-1)</f>
        <v>14</v>
      </c>
    </row>
    <row r="71" spans="1:29" ht="15" thickBot="1">
      <c r="A71" s="14">
        <f ca="1">INDIRECT(CONCATENATE("'ALL DATA'!",O$1,$N71))</f>
        <v>2014</v>
      </c>
      <c r="B71" s="15">
        <f ca="1">INDIRECT(CONCATENATE("'ALL DATA'!",X$1,$N71))</f>
        <v>1349</v>
      </c>
      <c r="C71" s="16">
        <f ca="1">IF(ISBLANK(INDIRECT(CONCATENATE("'ALL DATA'!",Y$1,$N71))),"*",INDIRECT(CONCATENATE("'ALL DATA'!",Y$1,$N71)))</f>
        <v>0.76271186440677963</v>
      </c>
      <c r="D71" s="16">
        <f t="shared" ca="1" si="6"/>
        <v>0.83454987834549876</v>
      </c>
      <c r="E71" s="16">
        <f t="shared" ca="1" si="6"/>
        <v>0.88741721854304634</v>
      </c>
      <c r="N71" s="24">
        <f>7+8*($M$1-1)</f>
        <v>15</v>
      </c>
    </row>
    <row r="74" spans="1:29" ht="15" thickBot="1">
      <c r="A74" s="11" t="str">
        <f>CONCATENATE("Table ",N74,"b. College Enrollment Rates in the First Two Years after High School Graduation for Class 2013 and 2014,  Student-Weighted Totals")</f>
        <v>Table 8b. College Enrollment Rates in the First Two Years after High School Graduation for Class 2013 and 2014,  Student-Weighted Totals</v>
      </c>
      <c r="N74" s="24">
        <f>3+5*($M$1-1)</f>
        <v>8</v>
      </c>
    </row>
    <row r="75" spans="1:29" ht="29" thickBot="1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5" thickBot="1">
      <c r="A76" s="14">
        <f ca="1">INDIRECT(CONCATENATE("'All DATA'!",O$1,$N76))</f>
        <v>2013</v>
      </c>
      <c r="B76" s="15">
        <f t="shared" ref="B76:B77" ca="1" si="7">INDIRECT(CONCATENATE("'All DATA'!",P$1,$N76))</f>
        <v>394491</v>
      </c>
      <c r="C76" s="16">
        <f ca="1">IF(ISBLANK(INDIRECT(CONCATENATE("'All DATA'!",Q$1,$N76))),"*",INDIRECT(CONCATENATE("'All DATA'!",Q$1,$N76)))</f>
        <v>0.83450066034459591</v>
      </c>
      <c r="D76" s="16">
        <f t="shared" ref="D76:I77" ca="1" si="8">IF(ISBLANK(INDIRECT(CONCATENATE("'All DATA'!",R$1,$N76))),"*",INDIRECT(CONCATENATE("'All DATA'!",R$1,$N76)))</f>
        <v>0.63444032943717343</v>
      </c>
      <c r="E76" s="16">
        <f t="shared" ca="1" si="8"/>
        <v>0.20006033090742248</v>
      </c>
      <c r="F76" s="16">
        <f t="shared" ca="1" si="8"/>
        <v>0.22790634006859473</v>
      </c>
      <c r="G76" s="16">
        <f t="shared" ca="1" si="8"/>
        <v>0.60659432027600124</v>
      </c>
      <c r="H76" s="16">
        <f t="shared" ca="1" si="8"/>
        <v>0.60624703732151053</v>
      </c>
      <c r="I76" s="16">
        <f t="shared" ca="1" si="8"/>
        <v>0.22825362302308544</v>
      </c>
      <c r="K76" s="5"/>
      <c r="L76" s="5"/>
      <c r="N76" s="24">
        <f>6+8*($M$1-1)</f>
        <v>14</v>
      </c>
    </row>
    <row r="77" spans="1:29" ht="15" thickBot="1">
      <c r="A77" s="14">
        <f ca="1">INDIRECT(CONCATENATE("'All DATA'!",O$1,$N77))</f>
        <v>2014</v>
      </c>
      <c r="B77" s="15">
        <f t="shared" ca="1" si="7"/>
        <v>383203</v>
      </c>
      <c r="C77" s="16">
        <f ca="1">IF(ISBLANK(INDIRECT(CONCATENATE("'All DATA'!",Q$1,$N77))),"*",INDIRECT(CONCATENATE("'All DATA'!",Q$1,$N77)))</f>
        <v>0.83668186313781467</v>
      </c>
      <c r="D77" s="16">
        <f t="shared" ca="1" si="8"/>
        <v>0.63942871010926328</v>
      </c>
      <c r="E77" s="16">
        <f t="shared" ca="1" si="8"/>
        <v>0.19725315302855145</v>
      </c>
      <c r="F77" s="16">
        <f t="shared" ca="1" si="8"/>
        <v>0.22154576034112466</v>
      </c>
      <c r="G77" s="16">
        <f t="shared" ca="1" si="8"/>
        <v>0.61513610279668995</v>
      </c>
      <c r="H77" s="16">
        <f t="shared" ca="1" si="8"/>
        <v>0.6019524899335339</v>
      </c>
      <c r="I77" s="16">
        <f t="shared" ca="1" si="8"/>
        <v>0.23472937320428075</v>
      </c>
      <c r="K77" s="5"/>
      <c r="L77" s="5"/>
      <c r="N77" s="24">
        <f>7+8*($M$1-1)</f>
        <v>15</v>
      </c>
    </row>
    <row r="78" spans="1:29" s="9" customFormat="1">
      <c r="A78" s="6"/>
      <c r="B78" s="7"/>
      <c r="C78" s="8"/>
      <c r="D78" s="8"/>
      <c r="E78" s="8"/>
      <c r="F78" s="8"/>
      <c r="G78" s="8"/>
      <c r="H78" s="8"/>
      <c r="I78" s="8"/>
      <c r="J78" s="5"/>
      <c r="K78" s="40"/>
      <c r="L78" s="40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>
      <c r="N79" s="5"/>
      <c r="Q79" s="24"/>
    </row>
    <row r="80" spans="1:29">
      <c r="A80" s="40" t="str">
        <f>CONCATENATE("Figure ", RIGHT(A74,LEN(A74)-6))</f>
        <v>Figure 8b. College Enrollment Rates in the First Two Years after High School Graduation for Class 2013 and 2014,  Student-Weighted Totals</v>
      </c>
      <c r="Q80" s="24"/>
    </row>
    <row r="81" spans="17:17">
      <c r="Q81" s="24"/>
    </row>
    <row r="101" spans="1:29" ht="15" thickBot="1">
      <c r="A101" s="11" t="str">
        <f>CONCATENATE("Table ",N101,"a. Persistence Rates from First to Second Year of College for Class of 2014, School Percentile Distribution")</f>
        <v>Table 9a. Persistence Rates from First to Second Year of College for Class of 2014, School Percentile Distribution</v>
      </c>
      <c r="N101" s="24">
        <f>4+5*($M$1-1)</f>
        <v>9</v>
      </c>
    </row>
    <row r="102" spans="1:29" ht="29" thickBot="1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5" thickBot="1">
      <c r="A103" s="14">
        <f ca="1">INDIRECT(CONCATENATE("'ALL DATA'!",O$1,$N103))</f>
        <v>2014</v>
      </c>
      <c r="B103" s="15">
        <f ca="1">INDIRECT(CONCATENATE("'ALL DATA'!",X$1,$N103))</f>
        <v>1349</v>
      </c>
      <c r="C103" s="16">
        <f ca="1">IF(ISBLANK(INDIRECT(CONCATENATE("'ALL DATA'!",Y$1,$N103))),"*",INDIRECT(CONCATENATE("'ALL DATA'!",Y$1,$N103)))</f>
        <v>0.87449392712550611</v>
      </c>
      <c r="D103" s="16">
        <f t="shared" ref="D103:E103" ca="1" si="9">IF(ISBLANK(INDIRECT(CONCATENATE("'ALL DATA'!",Z$1,$N103))),"*",INDIRECT(CONCATENATE("'ALL DATA'!",Z$1,$N103)))</f>
        <v>0.90909090909090906</v>
      </c>
      <c r="E103" s="16">
        <f t="shared" ca="1" si="9"/>
        <v>0.9375</v>
      </c>
      <c r="N103" s="24">
        <f>8+8*($M$1-1)</f>
        <v>16</v>
      </c>
    </row>
    <row r="106" spans="1:29" ht="15" thickBot="1">
      <c r="A106" s="11" t="str">
        <f>CONCATENATE("Table ",N106,"b. Persistence Rates from First to Second Year of College for Class of 2014, Student-Weighted Totals")</f>
        <v>Table 9b. Persistence Rates from First to Second Year of College for Class of 2014, Student-Weighted Totals</v>
      </c>
      <c r="N106" s="24">
        <f>4+5*($M$1-1)</f>
        <v>9</v>
      </c>
    </row>
    <row r="107" spans="1:29" ht="43" thickBot="1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5" thickBot="1">
      <c r="A108" s="14">
        <f ca="1">INDIRECT(CONCATENATE("'All DATA'!",O$1,$N108))</f>
        <v>2014</v>
      </c>
      <c r="B108" s="15">
        <f t="shared" ref="B108" ca="1" si="10">INDIRECT(CONCATENATE("'All DATA'!",P$1,$N108))</f>
        <v>308236</v>
      </c>
      <c r="C108" s="16">
        <f ca="1">IF(ISBLANK(INDIRECT(CONCATENATE("'All DATA'!",Q$1,$N108))),"*",INDIRECT(CONCATENATE("'All DATA'!",Q$1,$N108)))</f>
        <v>0.91149314161875961</v>
      </c>
      <c r="D108" s="16">
        <f t="shared" ref="D108:I108" ca="1" si="11">IF(ISBLANK(INDIRECT(CONCATENATE("'All DATA'!",R$1,$N108))),"*",INDIRECT(CONCATENATE("'All DATA'!",R$1,$N108)))</f>
        <v>0.8987457182296904</v>
      </c>
      <c r="E108" s="16">
        <f t="shared" ca="1" si="11"/>
        <v>0.95218988030467899</v>
      </c>
      <c r="F108" s="16">
        <f t="shared" ca="1" si="11"/>
        <v>0.79108847046685582</v>
      </c>
      <c r="G108" s="16">
        <f t="shared" ca="1" si="11"/>
        <v>0.95196275618129489</v>
      </c>
      <c r="H108" s="16">
        <f t="shared" ca="1" si="11"/>
        <v>0.89628859454816689</v>
      </c>
      <c r="I108" s="16">
        <f t="shared" ca="1" si="11"/>
        <v>0.95014133707167969</v>
      </c>
      <c r="K108" s="5"/>
      <c r="L108" s="5"/>
      <c r="N108" s="24">
        <f>8+8*($M$1-1)</f>
        <v>16</v>
      </c>
    </row>
    <row r="109" spans="1:29" s="9" customFormat="1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40"/>
      <c r="L109" s="40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>
      <c r="N110" s="5"/>
      <c r="Q110" s="24"/>
    </row>
    <row r="111" spans="1:29">
      <c r="A111" s="40" t="str">
        <f>CONCATENATE("Figure ", RIGHT(A106,LEN(A106)-6))</f>
        <v>Figure 9b. Persistence Rates from First to Second Year of College for Class of 2014, Student-Weighted Totals</v>
      </c>
      <c r="Q111" s="24"/>
    </row>
    <row r="112" spans="1:29">
      <c r="Q112" s="24"/>
    </row>
    <row r="132" spans="1:29" ht="15" thickBot="1">
      <c r="A132" s="11" t="str">
        <f>CONCATENATE("Table ",N132,"a. Six-Year Completion Rates for Class of 2010, School Percentile Distribution")</f>
        <v>Table 10a. Six-Year Completion Rates for Class of 2010, School Percentile Distribution</v>
      </c>
      <c r="N132" s="24">
        <f>5+5*($M$1-1)</f>
        <v>10</v>
      </c>
    </row>
    <row r="133" spans="1:29" ht="29" thickBot="1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5" thickBot="1">
      <c r="A134" s="14">
        <f ca="1">INDIRECT(CONCATENATE("'ALL DATA'!",O$1,$N134))</f>
        <v>2010</v>
      </c>
      <c r="B134" s="15">
        <f ca="1">INDIRECT(CONCATENATE("'ALL DATA'!",X$1,$N134))</f>
        <v>1502</v>
      </c>
      <c r="C134" s="16">
        <f ca="1">IF(ISBLANK(INDIRECT(CONCATENATE("'ALL DATA'!",Y$1,$N134))),"*",INDIRECT(CONCATENATE("'ALL DATA'!",Y$1,$N134)))</f>
        <v>0.44158415841584159</v>
      </c>
      <c r="D134" s="16">
        <f t="shared" ref="D134:E134" ca="1" si="12">IF(ISBLANK(INDIRECT(CONCATENATE("'ALL DATA'!",Z$1,$N134))),"*",INDIRECT(CONCATENATE("'ALL DATA'!",Z$1,$N134)))</f>
        <v>0.53067829073376926</v>
      </c>
      <c r="E134" s="16">
        <f t="shared" ca="1" si="12"/>
        <v>0.62099125364431484</v>
      </c>
      <c r="N134" s="24">
        <f>9+8*($M$1-1)</f>
        <v>17</v>
      </c>
    </row>
    <row r="137" spans="1:29" ht="15" thickBot="1">
      <c r="A137" s="11" t="str">
        <f>CONCATENATE("Table ",N137,"b. Six-Year Completion Rates for Class of 2010, Student-Weighted Totals")</f>
        <v>Table 10b. Six-Year Completion Rates for Class of 2010, Student-Weighted Totals</v>
      </c>
      <c r="N137" s="24">
        <f>5+5*($M$1-1)</f>
        <v>10</v>
      </c>
    </row>
    <row r="138" spans="1:29" ht="29" thickBot="1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5" thickBot="1">
      <c r="A139" s="14">
        <f ca="1">INDIRECT(CONCATENATE("'All DATA'!",O$1,$N139))</f>
        <v>2010</v>
      </c>
      <c r="B139" s="15">
        <f t="shared" ref="B139" ca="1" si="13">INDIRECT(CONCATENATE("'All DATA'!",P$1,$N139))</f>
        <v>438771</v>
      </c>
      <c r="C139" s="16">
        <f ca="1">IF(ISBLANK(INDIRECT(CONCATENATE("'All DATA'!",Q$1,$N139))),"*",INDIRECT(CONCATENATE("'All DATA'!",Q$1,$N139)))</f>
        <v>0.54110458530759786</v>
      </c>
      <c r="D139" s="16">
        <f t="shared" ref="D139:I139" ca="1" si="14">IF(ISBLANK(INDIRECT(CONCATENATE("'All DATA'!",R$1,$N139))),"*",INDIRECT(CONCATENATE("'All DATA'!",R$1,$N139)))</f>
        <v>0.38185522744210532</v>
      </c>
      <c r="E139" s="16">
        <f t="shared" ca="1" si="14"/>
        <v>0.15924935786549249</v>
      </c>
      <c r="F139" s="16">
        <f t="shared" ca="1" si="14"/>
        <v>8.0707248200086151E-2</v>
      </c>
      <c r="G139" s="16">
        <f t="shared" ca="1" si="14"/>
        <v>0.46039733710751168</v>
      </c>
      <c r="H139" s="16">
        <f t="shared" ca="1" si="14"/>
        <v>0.38656155488854094</v>
      </c>
      <c r="I139" s="16">
        <f t="shared" ca="1" si="14"/>
        <v>0.15454303041905687</v>
      </c>
      <c r="K139" s="5"/>
      <c r="L139" s="5"/>
      <c r="N139" s="24">
        <f>9+8*($M$1-1)</f>
        <v>17</v>
      </c>
    </row>
    <row r="140" spans="1:29" s="9" customFormat="1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40"/>
      <c r="L140" s="40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>
      <c r="N141" s="5"/>
      <c r="Q141" s="24"/>
    </row>
    <row r="142" spans="1:29">
      <c r="A142" s="40" t="str">
        <f>CONCATENATE("Figure ", RIGHT(A137,LEN(A137)-6))</f>
        <v>Figure 10b. Six-Year Completion Rates for Class of 2010, Student-Weighted Totals</v>
      </c>
      <c r="Q142" s="24"/>
    </row>
    <row r="143" spans="1:29">
      <c r="Q143" s="24"/>
    </row>
    <row r="163" spans="1:1">
      <c r="A163" s="28"/>
    </row>
    <row r="164" spans="1:1">
      <c r="A164" s="28" t="s">
        <v>47</v>
      </c>
    </row>
  </sheetData>
  <pageMargins left="0.7" right="0.7" top="0.75" bottom="0.75" header="0.3" footer="0.3"/>
  <pageSetup scale="87" fitToHeight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C5D4CA-A721-4B06-92CE-E59C110131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C2C655A-7117-49BC-9980-2414902357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F2748D5-BD41-47B9-B9F4-88A56EA5B7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DATA</vt:lpstr>
      <vt:lpstr>group (1)</vt:lpstr>
      <vt:lpstr>group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Cara Riffee</cp:lastModifiedBy>
  <cp:lastPrinted>2014-04-30T12:07:14Z</cp:lastPrinted>
  <dcterms:created xsi:type="dcterms:W3CDTF">2013-05-01T18:07:04Z</dcterms:created>
  <dcterms:modified xsi:type="dcterms:W3CDTF">2017-10-11T18:56:39Z</dcterms:modified>
</cp:coreProperties>
</file>