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arketingfiles/_Design Files/Print/Research Services/_Research Reports/High School Benchmarking/2018/"/>
    </mc:Choice>
  </mc:AlternateContent>
  <xr:revisionPtr revIDLastSave="0" documentId="8_{26B3BD1B-214F-534E-9E8F-98C97C565088}" xr6:coauthVersionLast="36" xr6:coauthVersionMax="36" xr10:uidLastSave="{00000000-0000-0000-0000-000000000000}"/>
  <bookViews>
    <workbookView xWindow="480" yWindow="460" windowWidth="18200" windowHeight="11640" tabRatio="904" activeTab="1" xr2:uid="{00000000-000D-0000-FFFF-FFFF00000000}"/>
  </bookViews>
  <sheets>
    <sheet name="All DATA" sheetId="110" state="hidden" r:id="rId1"/>
    <sheet name="group (1)" sheetId="1" r:id="rId2"/>
  </sheets>
  <definedNames>
    <definedName name="_xlnm._FilterDatabase" localSheetId="0" hidden="1">'All DATA'!$A$1:$P$1</definedName>
    <definedName name="_xlnm.Print_Area" localSheetId="1">'group (1)'!$A:$K</definedName>
  </definedNames>
  <calcPr calcId="162913"/>
</workbook>
</file>

<file path=xl/calcChain.xml><?xml version="1.0" encoding="utf-8"?>
<calcChain xmlns="http://schemas.openxmlformats.org/spreadsheetml/2006/main">
  <c r="N1" i="1" l="1"/>
  <c r="N2" i="1"/>
  <c r="A1" i="1"/>
  <c r="N4" i="1" l="1"/>
  <c r="N5" i="1"/>
  <c r="N8" i="1"/>
  <c r="N10" i="1"/>
  <c r="N11" i="1"/>
  <c r="A4" i="1"/>
  <c r="C5" i="1"/>
  <c r="E5" i="1"/>
  <c r="C4" i="1"/>
  <c r="B4" i="1"/>
  <c r="D5" i="1"/>
  <c r="F11" i="1"/>
  <c r="E4" i="1"/>
  <c r="B5" i="1"/>
  <c r="D4" i="1"/>
  <c r="A5" i="1"/>
  <c r="C10" i="1"/>
  <c r="A11" i="1"/>
  <c r="A2" i="1" l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E10" i="1"/>
  <c r="B10" i="1"/>
  <c r="G10" i="1"/>
  <c r="E11" i="1"/>
  <c r="H11" i="1"/>
  <c r="A10" i="1"/>
  <c r="F10" i="1"/>
  <c r="D10" i="1"/>
  <c r="G11" i="1"/>
  <c r="C11" i="1"/>
  <c r="I10" i="1"/>
  <c r="H10" i="1"/>
  <c r="I11" i="1"/>
  <c r="D11" i="1"/>
  <c r="B11" i="1"/>
  <c r="A8" i="1" l="1"/>
  <c r="A14" i="1" s="1"/>
  <c r="N70" i="1"/>
  <c r="N71" i="1"/>
  <c r="A70" i="1"/>
  <c r="C37" i="1"/>
  <c r="A77" i="1"/>
  <c r="F77" i="1"/>
  <c r="E77" i="1"/>
  <c r="D70" i="1"/>
  <c r="D108" i="1"/>
  <c r="D103" i="1"/>
  <c r="G43" i="1"/>
  <c r="D76" i="1"/>
  <c r="E71" i="1"/>
  <c r="A44" i="1"/>
  <c r="E70" i="1"/>
  <c r="D134" i="1"/>
  <c r="H139" i="1"/>
  <c r="C43" i="1"/>
  <c r="E43" i="1"/>
  <c r="G108" i="1"/>
  <c r="A76" i="1"/>
  <c r="D43" i="1"/>
  <c r="C134" i="1"/>
  <c r="E108" i="1"/>
  <c r="B71" i="1"/>
  <c r="A108" i="1"/>
  <c r="D71" i="1"/>
  <c r="G44" i="1"/>
  <c r="F139" i="1"/>
  <c r="E76" i="1"/>
  <c r="I139" i="1"/>
  <c r="A103" i="1"/>
  <c r="D139" i="1"/>
  <c r="F44" i="1"/>
  <c r="A37" i="1"/>
  <c r="B76" i="1"/>
  <c r="H76" i="1"/>
  <c r="C44" i="1"/>
  <c r="C108" i="1"/>
  <c r="D37" i="1"/>
  <c r="E44" i="1"/>
  <c r="I43" i="1"/>
  <c r="H108" i="1"/>
  <c r="E103" i="1"/>
  <c r="H44" i="1"/>
  <c r="B77" i="1"/>
  <c r="G77" i="1"/>
  <c r="B43" i="1"/>
  <c r="C103" i="1"/>
  <c r="C71" i="1"/>
  <c r="C70" i="1"/>
  <c r="E37" i="1"/>
  <c r="A71" i="1"/>
  <c r="H77" i="1"/>
  <c r="B70" i="1"/>
  <c r="I76" i="1"/>
  <c r="H43" i="1"/>
  <c r="D77" i="1"/>
  <c r="B37" i="1"/>
  <c r="I77" i="1"/>
  <c r="B103" i="1"/>
  <c r="C76" i="1"/>
  <c r="I108" i="1"/>
  <c r="G76" i="1"/>
  <c r="G139" i="1"/>
  <c r="C77" i="1"/>
  <c r="F108" i="1"/>
  <c r="B44" i="1"/>
  <c r="D44" i="1"/>
  <c r="A43" i="1"/>
  <c r="F43" i="1"/>
  <c r="E139" i="1"/>
  <c r="C139" i="1"/>
  <c r="I44" i="1"/>
  <c r="B108" i="1"/>
  <c r="E134" i="1"/>
  <c r="F76" i="1"/>
  <c r="A106" i="1" l="1"/>
  <c r="A101" i="1"/>
  <c r="A74" i="1"/>
  <c r="A68" i="1"/>
  <c r="A41" i="1"/>
  <c r="N38" i="1"/>
  <c r="A38" i="1"/>
  <c r="D38" i="1"/>
  <c r="B38" i="1"/>
  <c r="A35" i="1" l="1"/>
  <c r="A47" i="1"/>
  <c r="A111" i="1"/>
  <c r="A80" i="1"/>
  <c r="E38" i="1"/>
  <c r="B139" i="1"/>
  <c r="C38" i="1"/>
  <c r="A139" i="1"/>
  <c r="A134" i="1"/>
  <c r="B134" i="1"/>
  <c r="A137" i="1" l="1"/>
  <c r="A142" i="1" s="1"/>
  <c r="A132" i="1"/>
</calcChain>
</file>

<file path=xl/sharedStrings.xml><?xml version="1.0" encoding="utf-8"?>
<sst xmlns="http://schemas.openxmlformats.org/spreadsheetml/2006/main" count="106" uniqueCount="49">
  <si>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</si>
  <si>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</si>
  <si>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</si>
  <si>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</si>
  <si>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</si>
  <si>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</si>
  <si>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</si>
  <si>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</si>
  <si>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</si>
  <si>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</si>
  <si>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</si>
  <si>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</si>
  <si>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</si>
  <si>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</si>
  <si>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</si>
  <si>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</si>
  <si>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</si>
  <si>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</si>
  <si>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</si>
  <si>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</si>
  <si>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</si>
  <si>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</si>
  <si>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</si>
  <si>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</si>
  <si>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</si>
  <si>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</si>
  <si>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</si>
  <si>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</si>
  <si>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</si>
  <si>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</si>
  <si>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</si>
  <si>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</si>
  <si>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</si>
  <si>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</si>
  <si>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</si>
  <si>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</si>
  <si>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</si>
  <si>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</si>
  <si>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</si>
  <si>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</si>
  <si>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</si>
  <si>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</si>
  <si>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</si>
  <si>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</si>
  <si>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</si>
  <si>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</si>
  <si>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COVERAGE_GRADE_12</t>
  </si>
  <si>
    <t>NOTE: Cells marked with asterisk are not represented when grade 12 coverage under 10%, there are fewer than 3 schools, or fewer than 30 students.</t>
  </si>
  <si>
    <t>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</si>
</sst>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_);\(0%\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8" fillId="0" borderId="0" xfId="0" applyFont="1"/>
    <xf numFmtId="0" fontId="0" fillId="0" borderId="0" xfId="0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0" fontId="9" fillId="0" borderId="0" xfId="0" applyFont="1"/>
    <xf numFmtId="9" fontId="0" fillId="0" borderId="0" xfId="0" applyNumberFormat="1"/>
    <xf numFmtId="9" fontId="9" fillId="0" borderId="0" xfId="0" applyNumberFormat="1" applyFon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  <xf numFmtId="3" fontId="9" fillId="0" borderId="0" xfId="0" applyNumberFormat="1" applyFont="1"/>
    <xf numFmtId="49" fontId="0" fillId="0" borderId="0" xfId="0" applyNumberFormat="1"/>
    <xf numFmtId="1" fontId="0" fillId="0" borderId="0" xfId="0" applyNumberFormat="1"/>
    <xf numFmtId="3" fontId="0" fillId="0" borderId="0" xfId="0" applyNumberForma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0.48005351229247539</c:v>
                </c:pt>
                <c:pt idx="1">
                  <c:v>0.49519852516303003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8-B145-BFD9-BC2D5EA22D5D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0.10007237318244622</c:v>
                </c:pt>
                <c:pt idx="1">
                  <c:v>9.7267699419420525E-2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8-B145-BFD9-BC2D5EA22D5D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0.20773296488804088</c:v>
                </c:pt>
                <c:pt idx="4" formatCode="0%">
                  <c:v>0.20314778636876427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B8-B145-BFD9-BC2D5EA22D5D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0.37239292058688073</c:v>
                </c:pt>
                <c:pt idx="4" formatCode="0%">
                  <c:v>0.38931843821368628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B8-B145-BFD9-BC2D5EA22D5D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0.49586595609360262</c:v>
                </c:pt>
                <c:pt idx="7" formatCode="0%">
                  <c:v>0.50546184959964779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B8-B145-BFD9-BC2D5EA22D5D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2016</c:v>
                </c:pt>
                <c:pt idx="1">
                  <c:v>2017</c:v>
                </c:pt>
                <c:pt idx="3">
                  <c:v>2016</c:v>
                </c:pt>
                <c:pt idx="4">
                  <c:v>2017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8.4259929381318946E-2</c:v>
                </c:pt>
                <c:pt idx="7" formatCode="0%">
                  <c:v>8.7004374982802737E-2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1B8-B145-BFD9-BC2D5EA22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0299384"/>
        <c:axId val="209831608"/>
      </c:barChart>
      <c:catAx>
        <c:axId val="210299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9831608"/>
        <c:crosses val="autoZero"/>
        <c:auto val="1"/>
        <c:lblAlgn val="ctr"/>
        <c:lblOffset val="100"/>
        <c:noMultiLvlLbl val="0"/>
      </c:catAx>
      <c:valAx>
        <c:axId val="20983160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029938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0.51033444358260716</c:v>
                </c:pt>
                <c:pt idx="1">
                  <c:v>0.52121850121718538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7143-B4EC-1FB6B16E02AE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0.10879682438289912</c:v>
                </c:pt>
                <c:pt idx="1">
                  <c:v>0.10695879114854047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C-7143-B4EC-1FB6B16E02AE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0.24079481680886983</c:v>
                </c:pt>
                <c:pt idx="4" formatCode="0%">
                  <c:v>0.23652871899467071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C-7143-B4EC-1FB6B16E02AE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0.37833645115663639</c:v>
                </c:pt>
                <c:pt idx="4" formatCode="0%">
                  <c:v>0.39164857337105513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2C-7143-B4EC-1FB6B16E02AE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0.52961171693206188</c:v>
                </c:pt>
                <c:pt idx="7" formatCode="0%">
                  <c:v>0.53648266333311401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C-7143-B4EC-1FB6B16E02AE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3">
                  <c:v>2015</c:v>
                </c:pt>
                <c:pt idx="4">
                  <c:v>2016</c:v>
                </c:pt>
                <c:pt idx="6">
                  <c:v>2015</c:v>
                </c:pt>
                <c:pt idx="7">
                  <c:v>2016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8.9519551033444361E-2</c:v>
                </c:pt>
                <c:pt idx="7" formatCode="0%">
                  <c:v>9.1694629032611788E-2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2C-7143-B4EC-1FB6B16E0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09516632"/>
        <c:axId val="211525088"/>
      </c:barChart>
      <c:catAx>
        <c:axId val="2095166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1525088"/>
        <c:crosses val="autoZero"/>
        <c:auto val="1"/>
        <c:lblAlgn val="ctr"/>
        <c:lblOffset val="100"/>
        <c:noMultiLvlLbl val="0"/>
      </c:catAx>
      <c:valAx>
        <c:axId val="2115250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95166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FFD-AB43-8B68-68927E994279}"/>
              </c:ext>
            </c:extLst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  <c:extLst>
              <c:ext xmlns:c16="http://schemas.microsoft.com/office/drawing/2014/chart" uri="{C3380CC4-5D6E-409C-BE32-E72D297353CC}">
                <c16:uniqueId val="{00000003-3FFD-AB43-8B68-68927E99427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5-3FFD-AB43-8B68-68927E99427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FFD-AB43-8B68-68927E994279}"/>
              </c:ext>
            </c:extLst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  <c:extLst>
              <c:ext xmlns:c16="http://schemas.microsoft.com/office/drawing/2014/chart" uri="{C3380CC4-5D6E-409C-BE32-E72D297353CC}">
                <c16:uniqueId val="{00000009-3FFD-AB43-8B68-68927E99427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0.81944802682486462</c:v>
                </c:pt>
                <c:pt idx="2" formatCode="0%">
                  <c:v>0.81318730442556997</c:v>
                </c:pt>
                <c:pt idx="3" formatCode="0%">
                  <c:v>0.84881526525477036</c:v>
                </c:pt>
                <c:pt idx="5" formatCode="0%">
                  <c:v>0.73462813832306961</c:v>
                </c:pt>
                <c:pt idx="6" formatCode="0%">
                  <c:v>0.87343222383019781</c:v>
                </c:pt>
                <c:pt idx="8" formatCode="0%">
                  <c:v>0.81309498169287098</c:v>
                </c:pt>
                <c:pt idx="9" formatCode="0%">
                  <c:v>0.85703363914373087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FD-AB43-8B68-68927E99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206912"/>
        <c:axId val="211207296"/>
      </c:barChart>
      <c:catAx>
        <c:axId val="2112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207296"/>
        <c:crosses val="autoZero"/>
        <c:auto val="1"/>
        <c:lblAlgn val="ctr"/>
        <c:lblOffset val="100"/>
        <c:noMultiLvlLbl val="0"/>
      </c:catAx>
      <c:valAx>
        <c:axId val="2112072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120691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0.54725028593213876</c:v>
                </c:pt>
                <c:pt idx="1">
                  <c:v>0.55137564447689014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BA-384A-BD3C-520584E0811B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0.12085398398780023</c:v>
                </c:pt>
                <c:pt idx="1">
                  <c:v>0.11511611990692157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BA-384A-BD3C-520584E0811B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0.28202439954250857</c:v>
                </c:pt>
                <c:pt idx="4" formatCode="0%">
                  <c:v>0.27371446822101564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A-384A-BD3C-520584E0811B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0.38607987037743041</c:v>
                </c:pt>
                <c:pt idx="4" formatCode="0%">
                  <c:v>0.392777296162796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BA-384A-BD3C-520584E0811B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0.57038696149447199</c:v>
                </c:pt>
                <c:pt idx="7" formatCode="0%">
                  <c:v>0.56894191723319798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BA-384A-BD3C-520584E0811B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2014</c:v>
                </c:pt>
                <c:pt idx="1">
                  <c:v>2015</c:v>
                </c:pt>
                <c:pt idx="3">
                  <c:v>2014</c:v>
                </c:pt>
                <c:pt idx="4">
                  <c:v>2015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9.7717308425467025E-2</c:v>
                </c:pt>
                <c:pt idx="7" formatCode="0%">
                  <c:v>9.7549847150613683E-2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BA-384A-BD3C-520584E08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09946296"/>
        <c:axId val="211175168"/>
      </c:barChart>
      <c:catAx>
        <c:axId val="2099462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11175168"/>
        <c:crosses val="autoZero"/>
        <c:auto val="1"/>
        <c:lblAlgn val="ctr"/>
        <c:lblOffset val="100"/>
        <c:noMultiLvlLbl val="0"/>
      </c:catAx>
      <c:valAx>
        <c:axId val="2111751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994629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0.19599909242172137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D-C94B-8C9F-D39C0594B769}"/>
            </c:ext>
          </c:extLst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7.8316442293147784E-2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D-C94B-8C9F-D39C0594B769}"/>
            </c:ext>
          </c:extLst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6.6064135531689605E-2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D-C94B-8C9F-D39C0594B769}"/>
            </c:ext>
          </c:extLst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0.20825139918317956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0D-C94B-8C9F-D39C0594B769}"/>
            </c:ext>
          </c:extLst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0.21691120859174104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0D-C94B-8C9F-D39C0594B769}"/>
            </c:ext>
          </c:extLst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('group (1)'!$A$139,'group (1)'!$A$139,'group (1)'!$A$139)</c:f>
              <c:numCache>
                <c:formatCode>0</c:formatCode>
                <c:ptCount val="3"/>
                <c:pt idx="0">
                  <c:v>2011</c:v>
                </c:pt>
                <c:pt idx="1">
                  <c:v>2011</c:v>
                </c:pt>
                <c:pt idx="2">
                  <c:v>2011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5.7404326123128117E-2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0D-C94B-8C9F-D39C0594B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11305568"/>
        <c:axId val="211305960"/>
      </c:barChart>
      <c:catAx>
        <c:axId val="2113055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11305960"/>
        <c:crosses val="autoZero"/>
        <c:auto val="1"/>
        <c:lblAlgn val="ctr"/>
        <c:lblOffset val="100"/>
        <c:noMultiLvlLbl val="0"/>
      </c:catAx>
      <c:valAx>
        <c:axId val="2113059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11305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workbookViewId="0">
      <pane ySplit="1" topLeftCell="A2" activePane="bottomLeft" state="frozen"/>
      <selection pane="bottomLeft" activeCell="H19" sqref="H19"/>
    </sheetView>
  </sheetViews>
  <sheetFormatPr baseColWidth="10" defaultColWidth="9.1640625" defaultRowHeight="15" x14ac:dyDescent="0.2"/>
  <cols>
    <col min="1" max="1" width="19.6640625" style="29" bestFit="1" customWidth="1"/>
    <col min="2" max="2" width="16.5" style="29" bestFit="1" customWidth="1"/>
    <col min="3" max="3" width="17.5" style="29" bestFit="1" customWidth="1"/>
    <col min="4" max="4" width="16.1640625" style="44" bestFit="1" customWidth="1"/>
    <col min="5" max="10" width="12" style="35" bestFit="1" customWidth="1"/>
    <col min="11" max="11" width="13.5" style="35" bestFit="1" customWidth="1"/>
    <col min="12" max="12" width="10.1640625" style="29" bestFit="1" customWidth="1"/>
    <col min="13" max="15" width="10.6640625" style="29" bestFit="1" customWidth="1"/>
    <col min="16" max="16" width="23.5" style="35" bestFit="1" customWidth="1"/>
    <col min="17" max="16384" width="9.1640625" style="29"/>
  </cols>
  <sheetData>
    <row r="1" spans="1:16" s="34" customFormat="1" x14ac:dyDescent="0.2">
      <c r="A1" s="34" t="s">
        <v>8</v>
      </c>
      <c r="B1" s="34" t="s">
        <v>9</v>
      </c>
      <c r="C1" s="34" t="s">
        <v>10</v>
      </c>
      <c r="D1" s="41" t="s">
        <v>11</v>
      </c>
      <c r="E1" s="36" t="s">
        <v>12</v>
      </c>
      <c r="F1" s="36" t="s">
        <v>13</v>
      </c>
      <c r="G1" s="36" t="s">
        <v>14</v>
      </c>
      <c r="H1" s="36" t="s">
        <v>15</v>
      </c>
      <c r="I1" s="36" t="s">
        <v>16</v>
      </c>
      <c r="J1" s="36" t="s">
        <v>17</v>
      </c>
      <c r="K1" s="36" t="s">
        <v>18</v>
      </c>
      <c r="L1" s="34" t="s">
        <v>32</v>
      </c>
      <c r="M1" s="34" t="s">
        <v>33</v>
      </c>
      <c r="N1" s="34" t="s">
        <v>34</v>
      </c>
      <c r="O1" s="34" t="s">
        <v>35</v>
      </c>
      <c r="P1" s="36" t="s">
        <v>46</v>
      </c>
    </row>
    <row r="2" spans="1:16" x14ac:dyDescent="0.2">
      <c r="A2" s="42" t="s">
        <v>48</v>
      </c>
      <c r="B2" s="42" t="s">
        <v>19</v>
      </c>
      <c r="C2" s="43">
        <v>2016</v>
      </c>
      <c r="D2" s="44">
        <v>45597</v>
      </c>
      <c r="E2" s="35">
        <v>0.58012588547492161</v>
      </c>
      <c r="F2" s="35">
        <v>0.48005351229247539</v>
      </c>
      <c r="G2" s="35">
        <v>0.10007237318244622</v>
      </c>
      <c r="H2" s="35">
        <v>0.20773296488804088</v>
      </c>
      <c r="I2" s="35">
        <v>0.37239292058688073</v>
      </c>
      <c r="J2" s="35">
        <v>0.49586595609360262</v>
      </c>
      <c r="K2" s="35">
        <v>8.4259929381318946E-2</v>
      </c>
      <c r="L2" s="44">
        <v>487</v>
      </c>
      <c r="M2" s="45">
        <v>0.4</v>
      </c>
      <c r="N2" s="45">
        <v>0.62007168458781359</v>
      </c>
      <c r="O2" s="45">
        <v>0.78846153846153844</v>
      </c>
      <c r="P2" s="35">
        <v>0.32366798087506476</v>
      </c>
    </row>
    <row r="3" spans="1:16" x14ac:dyDescent="0.2">
      <c r="A3" s="42" t="s">
        <v>48</v>
      </c>
      <c r="B3" s="42" t="s">
        <v>19</v>
      </c>
      <c r="C3" s="43">
        <v>2017</v>
      </c>
      <c r="D3" s="44">
        <v>36343</v>
      </c>
      <c r="E3" s="35">
        <v>0.59246622458245057</v>
      </c>
      <c r="F3" s="35">
        <v>0.49519852516303003</v>
      </c>
      <c r="G3" s="35">
        <v>9.7267699419420525E-2</v>
      </c>
      <c r="H3" s="35">
        <v>0.20314778636876427</v>
      </c>
      <c r="I3" s="35">
        <v>0.38931843821368628</v>
      </c>
      <c r="J3" s="35">
        <v>0.50546184959964779</v>
      </c>
      <c r="K3" s="35">
        <v>8.7004374982802737E-2</v>
      </c>
      <c r="L3" s="44">
        <v>428</v>
      </c>
      <c r="M3" s="45">
        <v>0.38618524332810045</v>
      </c>
      <c r="N3" s="45">
        <v>0.63463901689708146</v>
      </c>
      <c r="O3" s="45">
        <v>0.78206655251991364</v>
      </c>
      <c r="P3" s="35">
        <v>0.26156435447519988</v>
      </c>
    </row>
    <row r="4" spans="1:16" x14ac:dyDescent="0.2">
      <c r="A4" s="42" t="s">
        <v>48</v>
      </c>
      <c r="B4" s="42" t="s">
        <v>20</v>
      </c>
      <c r="C4" s="43">
        <v>2015</v>
      </c>
      <c r="D4" s="44">
        <v>43834</v>
      </c>
      <c r="E4" s="35">
        <v>0.61913126796550622</v>
      </c>
      <c r="F4" s="35">
        <v>0.51033444358260716</v>
      </c>
      <c r="G4" s="35">
        <v>0.10879682438289912</v>
      </c>
      <c r="H4" s="35">
        <v>0.24079481680886983</v>
      </c>
      <c r="I4" s="35">
        <v>0.37833645115663639</v>
      </c>
      <c r="J4" s="35">
        <v>0.52961171693206188</v>
      </c>
      <c r="K4" s="35">
        <v>8.9519551033444361E-2</v>
      </c>
      <c r="L4" s="44">
        <v>496</v>
      </c>
      <c r="M4" s="45">
        <v>0.44997999199679872</v>
      </c>
      <c r="N4" s="45">
        <v>0.6917914300464636</v>
      </c>
      <c r="O4" s="45">
        <v>0.82352941176470584</v>
      </c>
      <c r="P4" s="35">
        <v>0.35503038820469202</v>
      </c>
    </row>
    <row r="5" spans="1:16" x14ac:dyDescent="0.2">
      <c r="A5" s="42" t="s">
        <v>48</v>
      </c>
      <c r="B5" s="42" t="s">
        <v>20</v>
      </c>
      <c r="C5" s="43">
        <v>2016</v>
      </c>
      <c r="D5" s="44">
        <v>45597</v>
      </c>
      <c r="E5" s="35">
        <v>0.62817729236572584</v>
      </c>
      <c r="F5" s="35">
        <v>0.52121850121718538</v>
      </c>
      <c r="G5" s="35">
        <v>0.10695879114854047</v>
      </c>
      <c r="H5" s="35">
        <v>0.23652871899467071</v>
      </c>
      <c r="I5" s="35">
        <v>0.39164857337105513</v>
      </c>
      <c r="J5" s="35">
        <v>0.53648266333311401</v>
      </c>
      <c r="K5" s="35">
        <v>9.1694629032611788E-2</v>
      </c>
      <c r="L5" s="44">
        <v>487</v>
      </c>
      <c r="M5" s="45">
        <v>0.45535714285714285</v>
      </c>
      <c r="N5" s="45">
        <v>0.67948717948717952</v>
      </c>
      <c r="O5" s="45">
        <v>0.82</v>
      </c>
      <c r="P5" s="35">
        <v>0.32366798087506476</v>
      </c>
    </row>
    <row r="6" spans="1:16" x14ac:dyDescent="0.2">
      <c r="A6" s="42" t="s">
        <v>48</v>
      </c>
      <c r="B6" s="42" t="s">
        <v>21</v>
      </c>
      <c r="C6" s="43">
        <v>2014</v>
      </c>
      <c r="D6" s="44">
        <v>41968</v>
      </c>
      <c r="E6" s="35">
        <v>0.66810426991993899</v>
      </c>
      <c r="F6" s="35">
        <v>0.54725028593213876</v>
      </c>
      <c r="G6" s="35">
        <v>0.12085398398780023</v>
      </c>
      <c r="H6" s="35">
        <v>0.28202439954250857</v>
      </c>
      <c r="I6" s="35">
        <v>0.38607987037743041</v>
      </c>
      <c r="J6" s="35">
        <v>0.57038696149447199</v>
      </c>
      <c r="K6" s="35">
        <v>9.7717308425467025E-2</v>
      </c>
      <c r="L6" s="44">
        <v>493</v>
      </c>
      <c r="M6" s="45">
        <v>0.5</v>
      </c>
      <c r="N6" s="45">
        <v>0.73529411764705888</v>
      </c>
      <c r="O6" s="45">
        <v>0.86</v>
      </c>
      <c r="P6" s="35">
        <v>0.35007883433915077</v>
      </c>
    </row>
    <row r="7" spans="1:16" x14ac:dyDescent="0.2">
      <c r="A7" s="42" t="s">
        <v>48</v>
      </c>
      <c r="B7" s="42" t="s">
        <v>21</v>
      </c>
      <c r="C7" s="43">
        <v>2015</v>
      </c>
      <c r="D7" s="44">
        <v>43834</v>
      </c>
      <c r="E7" s="35">
        <v>0.66649176438381164</v>
      </c>
      <c r="F7" s="35">
        <v>0.55137564447689014</v>
      </c>
      <c r="G7" s="35">
        <v>0.11511611990692157</v>
      </c>
      <c r="H7" s="35">
        <v>0.27371446822101564</v>
      </c>
      <c r="I7" s="35">
        <v>0.392777296162796</v>
      </c>
      <c r="J7" s="35">
        <v>0.56894191723319798</v>
      </c>
      <c r="K7" s="35">
        <v>9.7549847150613683E-2</v>
      </c>
      <c r="L7" s="44">
        <v>496</v>
      </c>
      <c r="M7" s="45">
        <v>0.52136479591836737</v>
      </c>
      <c r="N7" s="45">
        <v>0.73431372549019613</v>
      </c>
      <c r="O7" s="45">
        <v>0.85504201680672265</v>
      </c>
      <c r="P7" s="35">
        <v>0.35503038820469202</v>
      </c>
    </row>
    <row r="8" spans="1:16" x14ac:dyDescent="0.2">
      <c r="A8" s="42" t="s">
        <v>48</v>
      </c>
      <c r="B8" s="42" t="s">
        <v>22</v>
      </c>
      <c r="C8" s="43">
        <v>2015</v>
      </c>
      <c r="D8" s="44">
        <v>27139</v>
      </c>
      <c r="E8" s="35">
        <v>0.81944802682486462</v>
      </c>
      <c r="F8" s="35">
        <v>0.81318730442556997</v>
      </c>
      <c r="G8" s="35">
        <v>0.84881526525477036</v>
      </c>
      <c r="H8" s="35">
        <v>0.73462813832306961</v>
      </c>
      <c r="I8" s="35">
        <v>0.87343222383019781</v>
      </c>
      <c r="J8" s="35">
        <v>0.81309498169287098</v>
      </c>
      <c r="K8" s="35">
        <v>0.85703363914373087</v>
      </c>
      <c r="L8" s="44">
        <v>496</v>
      </c>
      <c r="M8" s="45">
        <v>0.70588235294117652</v>
      </c>
      <c r="N8" s="45">
        <v>0.8045977011494253</v>
      </c>
      <c r="O8" s="45">
        <v>0.89156626506024095</v>
      </c>
      <c r="P8" s="35">
        <v>0.35503038820469202</v>
      </c>
    </row>
    <row r="9" spans="1:16" x14ac:dyDescent="0.2">
      <c r="A9" s="42" t="s">
        <v>48</v>
      </c>
      <c r="B9" s="42" t="s">
        <v>41</v>
      </c>
      <c r="C9" s="43">
        <v>2011</v>
      </c>
      <c r="D9" s="44">
        <v>26444</v>
      </c>
      <c r="E9" s="35">
        <v>0.27431553471486914</v>
      </c>
      <c r="F9" s="35">
        <v>0.19599909242172137</v>
      </c>
      <c r="G9" s="35">
        <v>7.8316442293147784E-2</v>
      </c>
      <c r="H9" s="35">
        <v>6.6064135531689605E-2</v>
      </c>
      <c r="I9" s="35">
        <v>0.20825139918317956</v>
      </c>
      <c r="J9" s="35">
        <v>0.21691120859174104</v>
      </c>
      <c r="K9" s="35">
        <v>5.7404326123128117E-2</v>
      </c>
      <c r="L9" s="44">
        <v>361</v>
      </c>
      <c r="M9" s="45">
        <v>0.11764705882352941</v>
      </c>
      <c r="N9" s="45">
        <v>0.23595505617977527</v>
      </c>
      <c r="O9" s="45">
        <v>0.39534883720930231</v>
      </c>
      <c r="P9" s="35">
        <v>0.29279564933317959</v>
      </c>
    </row>
    <row r="10" spans="1:16" x14ac:dyDescent="0.2">
      <c r="A10" s="37"/>
      <c r="B10" s="37"/>
      <c r="C10" s="38"/>
      <c r="L10" s="39"/>
      <c r="M10" s="40"/>
      <c r="N10" s="40"/>
      <c r="O10" s="40"/>
    </row>
    <row r="11" spans="1:16" x14ac:dyDescent="0.2">
      <c r="A11" s="37"/>
      <c r="B11" s="37"/>
      <c r="C11" s="38"/>
      <c r="L11" s="39"/>
      <c r="M11" s="40"/>
      <c r="N11" s="40"/>
      <c r="O11" s="40"/>
    </row>
    <row r="12" spans="1:16" x14ac:dyDescent="0.2">
      <c r="A12" s="37"/>
      <c r="B12" s="37"/>
      <c r="C12" s="38"/>
      <c r="L12" s="39"/>
      <c r="M12" s="40"/>
      <c r="N12" s="40"/>
      <c r="O12" s="40"/>
    </row>
    <row r="13" spans="1:16" x14ac:dyDescent="0.2">
      <c r="A13" s="37"/>
      <c r="B13" s="37"/>
      <c r="C13" s="38"/>
      <c r="L13" s="39"/>
      <c r="M13" s="40"/>
      <c r="N13" s="40"/>
      <c r="O13" s="40"/>
    </row>
    <row r="14" spans="1:16" x14ac:dyDescent="0.2">
      <c r="A14" s="37"/>
      <c r="B14" s="37"/>
      <c r="C14" s="38"/>
      <c r="L14" s="39"/>
      <c r="M14" s="40"/>
      <c r="N14" s="40"/>
      <c r="O14" s="40"/>
    </row>
    <row r="15" spans="1:16" x14ac:dyDescent="0.2">
      <c r="A15" s="37"/>
      <c r="B15" s="37"/>
      <c r="C15" s="38"/>
      <c r="L15" s="39"/>
      <c r="M15" s="40"/>
      <c r="N15" s="40"/>
      <c r="O15" s="40"/>
    </row>
    <row r="16" spans="1:16" x14ac:dyDescent="0.2">
      <c r="A16" s="37"/>
      <c r="B16" s="37"/>
      <c r="C16" s="38"/>
      <c r="L16" s="39"/>
      <c r="M16" s="40"/>
      <c r="N16" s="40"/>
      <c r="O16" s="40"/>
    </row>
    <row r="17" spans="1:15" x14ac:dyDescent="0.2">
      <c r="A17" s="37"/>
      <c r="B17" s="37"/>
      <c r="C17" s="38"/>
      <c r="L17" s="39"/>
      <c r="M17" s="40"/>
      <c r="N17" s="40"/>
      <c r="O17" s="40"/>
    </row>
    <row r="18" spans="1:15" x14ac:dyDescent="0.2">
      <c r="A18" s="30"/>
      <c r="B18" s="30"/>
      <c r="C18" s="31"/>
      <c r="L18" s="32"/>
      <c r="M18" s="33"/>
      <c r="N18" s="33"/>
      <c r="O18" s="33"/>
    </row>
    <row r="19" spans="1:15" x14ac:dyDescent="0.2">
      <c r="A19" s="30"/>
      <c r="B19" s="30"/>
      <c r="C19" s="31"/>
      <c r="L19" s="32"/>
      <c r="M19" s="33"/>
      <c r="N19" s="33"/>
      <c r="O19" s="33"/>
    </row>
    <row r="20" spans="1:15" x14ac:dyDescent="0.2">
      <c r="A20" s="30"/>
      <c r="B20" s="30"/>
      <c r="C20" s="31"/>
      <c r="L20" s="32"/>
      <c r="M20" s="33"/>
      <c r="N20" s="33"/>
      <c r="O20" s="33"/>
    </row>
    <row r="21" spans="1:15" x14ac:dyDescent="0.2">
      <c r="A21" s="30"/>
      <c r="B21" s="30"/>
      <c r="C21" s="31"/>
      <c r="L21" s="32"/>
      <c r="M21" s="33"/>
      <c r="N21" s="33"/>
      <c r="O21" s="33"/>
    </row>
    <row r="22" spans="1:15" x14ac:dyDescent="0.2">
      <c r="A22" s="30"/>
      <c r="B22" s="30"/>
      <c r="C22" s="31"/>
      <c r="L22" s="32"/>
      <c r="M22" s="33"/>
      <c r="N22" s="33"/>
      <c r="O22" s="33"/>
    </row>
    <row r="23" spans="1:15" x14ac:dyDescent="0.2">
      <c r="A23" s="30"/>
      <c r="B23" s="30"/>
      <c r="C23" s="31"/>
      <c r="L23" s="32"/>
      <c r="M23" s="33"/>
      <c r="N23" s="33"/>
      <c r="O23" s="33"/>
    </row>
    <row r="24" spans="1:15" x14ac:dyDescent="0.2">
      <c r="A24" s="30"/>
      <c r="B24" s="30"/>
      <c r="C24" s="31"/>
      <c r="L24" s="32"/>
      <c r="M24" s="33"/>
      <c r="N24" s="33"/>
      <c r="O24" s="33"/>
    </row>
    <row r="25" spans="1:15" x14ac:dyDescent="0.2">
      <c r="A25" s="30"/>
      <c r="B25" s="30"/>
      <c r="C25" s="31"/>
      <c r="L25" s="32"/>
      <c r="M25" s="33"/>
      <c r="N25" s="33"/>
      <c r="O25" s="33"/>
    </row>
    <row r="26" spans="1:15" x14ac:dyDescent="0.2">
      <c r="A26" s="30"/>
      <c r="B26" s="30"/>
      <c r="C26" s="31"/>
      <c r="L26" s="32"/>
      <c r="M26" s="33"/>
      <c r="N26" s="33"/>
      <c r="O26" s="33"/>
    </row>
    <row r="27" spans="1:15" x14ac:dyDescent="0.2">
      <c r="A27" s="30"/>
      <c r="B27" s="30"/>
      <c r="C27" s="31"/>
      <c r="L27" s="32"/>
      <c r="M27" s="33"/>
      <c r="N27" s="33"/>
      <c r="O27" s="33"/>
    </row>
    <row r="28" spans="1:15" x14ac:dyDescent="0.2">
      <c r="A28" s="30"/>
      <c r="B28" s="30"/>
      <c r="C28" s="31"/>
      <c r="L28" s="32"/>
      <c r="M28" s="33"/>
      <c r="N28" s="33"/>
      <c r="O28" s="33"/>
    </row>
    <row r="29" spans="1:15" x14ac:dyDescent="0.2">
      <c r="A29" s="30"/>
      <c r="B29" s="30"/>
      <c r="C29" s="31"/>
      <c r="L29" s="32"/>
      <c r="M29" s="33"/>
      <c r="N29" s="33"/>
      <c r="O29" s="33"/>
    </row>
    <row r="30" spans="1:15" x14ac:dyDescent="0.2">
      <c r="A30" s="30"/>
      <c r="B30" s="30"/>
      <c r="C30" s="31"/>
      <c r="L30" s="32"/>
      <c r="M30" s="33"/>
      <c r="N30" s="33"/>
      <c r="O30" s="33"/>
    </row>
    <row r="31" spans="1:15" x14ac:dyDescent="0.2">
      <c r="A31" s="30"/>
      <c r="B31" s="30"/>
      <c r="C31" s="31"/>
      <c r="L31" s="32"/>
      <c r="M31" s="33"/>
      <c r="N31" s="33"/>
      <c r="O31" s="33"/>
    </row>
    <row r="32" spans="1:15" x14ac:dyDescent="0.2">
      <c r="A32" s="30"/>
      <c r="B32" s="30"/>
      <c r="C32" s="31"/>
      <c r="L32" s="32"/>
      <c r="M32" s="33"/>
      <c r="N32" s="33"/>
      <c r="O32" s="33"/>
    </row>
    <row r="33" spans="1:15" x14ac:dyDescent="0.2">
      <c r="A33" s="30"/>
      <c r="B33" s="30"/>
      <c r="C33" s="31"/>
      <c r="L33" s="32"/>
      <c r="M33" s="33"/>
      <c r="N33" s="33"/>
      <c r="O33" s="33"/>
    </row>
    <row r="34" spans="1:15" x14ac:dyDescent="0.2">
      <c r="A34" s="30"/>
      <c r="B34" s="30"/>
      <c r="C34" s="31"/>
      <c r="L34" s="32"/>
      <c r="M34" s="33"/>
      <c r="N34" s="33"/>
      <c r="O34" s="33"/>
    </row>
    <row r="35" spans="1:15" x14ac:dyDescent="0.2">
      <c r="A35" s="30"/>
      <c r="B35" s="30"/>
      <c r="C35" s="31"/>
      <c r="L35" s="32"/>
      <c r="M35" s="33"/>
      <c r="N35" s="33"/>
      <c r="O35" s="33"/>
    </row>
    <row r="36" spans="1:15" x14ac:dyDescent="0.2">
      <c r="A36" s="30"/>
      <c r="B36" s="30"/>
      <c r="C36" s="31"/>
      <c r="L36" s="32"/>
      <c r="M36" s="33"/>
      <c r="N36" s="33"/>
      <c r="O36" s="33"/>
    </row>
    <row r="37" spans="1:15" x14ac:dyDescent="0.2">
      <c r="A37" s="30"/>
      <c r="B37" s="30"/>
      <c r="C37" s="31"/>
      <c r="L37" s="32"/>
      <c r="M37" s="33"/>
      <c r="N37" s="33"/>
      <c r="O37" s="33"/>
    </row>
    <row r="38" spans="1:15" x14ac:dyDescent="0.2">
      <c r="A38" s="30"/>
      <c r="B38" s="30"/>
      <c r="C38" s="31"/>
      <c r="L38" s="32"/>
      <c r="M38" s="33"/>
      <c r="N38" s="33"/>
      <c r="O38" s="33"/>
    </row>
    <row r="39" spans="1:15" x14ac:dyDescent="0.2">
      <c r="A39" s="30"/>
      <c r="B39" s="30"/>
      <c r="C39" s="31"/>
      <c r="L39" s="32"/>
      <c r="M39" s="33"/>
      <c r="N39" s="33"/>
      <c r="O39" s="33"/>
    </row>
    <row r="40" spans="1:15" x14ac:dyDescent="0.2">
      <c r="A40" s="30"/>
      <c r="B40" s="30"/>
      <c r="C40" s="31"/>
      <c r="L40" s="32"/>
      <c r="M40" s="33"/>
      <c r="N40" s="33"/>
      <c r="O40" s="33"/>
    </row>
    <row r="41" spans="1:15" x14ac:dyDescent="0.2">
      <c r="A41" s="30"/>
      <c r="B41" s="30"/>
      <c r="C41" s="31"/>
      <c r="L41" s="32"/>
      <c r="M41" s="33"/>
      <c r="N41" s="33"/>
      <c r="O41" s="33"/>
    </row>
    <row r="42" spans="1:15" x14ac:dyDescent="0.2">
      <c r="A42" s="30"/>
      <c r="B42" s="30"/>
      <c r="C42" s="31"/>
      <c r="L42" s="32"/>
      <c r="M42" s="33"/>
      <c r="N42" s="33"/>
      <c r="O42" s="33"/>
    </row>
    <row r="43" spans="1:15" x14ac:dyDescent="0.2">
      <c r="A43" s="30"/>
      <c r="B43" s="30"/>
      <c r="C43" s="31"/>
      <c r="L43" s="32"/>
      <c r="M43" s="33"/>
      <c r="N43" s="33"/>
      <c r="O43" s="33"/>
    </row>
    <row r="44" spans="1:15" x14ac:dyDescent="0.2">
      <c r="A44" s="30"/>
      <c r="B44" s="30"/>
      <c r="C44" s="31"/>
      <c r="L44" s="32"/>
      <c r="M44" s="33"/>
      <c r="N44" s="33"/>
      <c r="O44" s="33"/>
    </row>
    <row r="45" spans="1:15" x14ac:dyDescent="0.2">
      <c r="A45" s="30"/>
      <c r="B45" s="30"/>
      <c r="C45" s="31"/>
      <c r="L45" s="32"/>
      <c r="M45" s="33"/>
      <c r="N45" s="33"/>
      <c r="O45" s="33"/>
    </row>
    <row r="46" spans="1:15" x14ac:dyDescent="0.2">
      <c r="A46" s="30"/>
      <c r="B46" s="30"/>
      <c r="C46" s="31"/>
      <c r="L46" s="32"/>
      <c r="M46" s="33"/>
      <c r="N46" s="33"/>
      <c r="O46" s="33"/>
    </row>
    <row r="47" spans="1:15" x14ac:dyDescent="0.2">
      <c r="A47" s="30"/>
      <c r="B47" s="30"/>
      <c r="C47" s="31"/>
      <c r="L47" s="32"/>
      <c r="M47" s="33"/>
      <c r="N47" s="33"/>
      <c r="O47" s="33"/>
    </row>
    <row r="48" spans="1:15" x14ac:dyDescent="0.2">
      <c r="A48" s="30"/>
      <c r="B48" s="30"/>
      <c r="C48" s="31"/>
      <c r="L48" s="32"/>
      <c r="M48" s="33"/>
      <c r="N48" s="33"/>
      <c r="O48" s="33"/>
    </row>
    <row r="49" spans="1:15" x14ac:dyDescent="0.2">
      <c r="A49" s="30"/>
      <c r="B49" s="30"/>
      <c r="C49" s="31"/>
      <c r="L49" s="32"/>
      <c r="M49" s="33"/>
      <c r="N49" s="33"/>
      <c r="O49" s="33"/>
    </row>
    <row r="50" spans="1:15" x14ac:dyDescent="0.2">
      <c r="A50" s="30"/>
      <c r="B50" s="30"/>
      <c r="C50" s="31"/>
      <c r="L50" s="32"/>
      <c r="M50" s="33"/>
      <c r="N50" s="33"/>
      <c r="O50" s="33"/>
    </row>
    <row r="51" spans="1:15" x14ac:dyDescent="0.2">
      <c r="A51" s="30"/>
      <c r="B51" s="30"/>
      <c r="C51" s="31"/>
      <c r="L51" s="32"/>
      <c r="M51" s="33"/>
      <c r="N51" s="33"/>
      <c r="O51" s="33"/>
    </row>
    <row r="52" spans="1:15" x14ac:dyDescent="0.2">
      <c r="A52" s="30"/>
      <c r="B52" s="30"/>
      <c r="C52" s="31"/>
      <c r="L52" s="32"/>
      <c r="M52" s="33"/>
      <c r="N52" s="33"/>
      <c r="O52" s="33"/>
    </row>
    <row r="53" spans="1:15" x14ac:dyDescent="0.2">
      <c r="A53" s="30"/>
      <c r="B53" s="30"/>
      <c r="C53" s="31"/>
      <c r="L53" s="32"/>
      <c r="M53" s="33"/>
      <c r="N53" s="33"/>
      <c r="O53" s="33"/>
    </row>
    <row r="54" spans="1:15" x14ac:dyDescent="0.2">
      <c r="A54" s="30"/>
      <c r="B54" s="30"/>
      <c r="C54" s="31"/>
      <c r="L54" s="32"/>
      <c r="M54" s="33"/>
      <c r="N54" s="33"/>
      <c r="O54" s="33"/>
    </row>
    <row r="55" spans="1:15" x14ac:dyDescent="0.2">
      <c r="A55" s="30"/>
      <c r="B55" s="30"/>
      <c r="C55" s="31"/>
      <c r="L55" s="32"/>
      <c r="M55" s="33"/>
      <c r="N55" s="33"/>
      <c r="O55" s="33"/>
    </row>
    <row r="56" spans="1:15" x14ac:dyDescent="0.2">
      <c r="A56" s="30"/>
      <c r="B56" s="30"/>
      <c r="C56" s="31"/>
      <c r="L56" s="32"/>
      <c r="M56" s="33"/>
      <c r="N56" s="33"/>
      <c r="O56" s="33"/>
    </row>
    <row r="57" spans="1:15" x14ac:dyDescent="0.2">
      <c r="A57" s="30"/>
      <c r="B57" s="30"/>
      <c r="C57" s="31"/>
      <c r="L57" s="32"/>
      <c r="M57" s="33"/>
      <c r="N57" s="33"/>
      <c r="O57" s="33"/>
    </row>
    <row r="58" spans="1:15" x14ac:dyDescent="0.2">
      <c r="A58" s="30"/>
      <c r="B58" s="30"/>
      <c r="C58" s="31"/>
      <c r="L58" s="32"/>
      <c r="M58" s="33"/>
      <c r="N58" s="33"/>
      <c r="O58" s="33"/>
    </row>
    <row r="59" spans="1:15" x14ac:dyDescent="0.2">
      <c r="A59" s="30"/>
      <c r="B59" s="30"/>
      <c r="C59" s="31"/>
      <c r="L59" s="32"/>
      <c r="M59" s="33"/>
      <c r="N59" s="33"/>
      <c r="O59" s="33"/>
    </row>
    <row r="60" spans="1:15" x14ac:dyDescent="0.2">
      <c r="A60" s="30"/>
      <c r="B60" s="30"/>
      <c r="C60" s="31"/>
      <c r="L60" s="32"/>
      <c r="M60" s="33"/>
      <c r="N60" s="33"/>
      <c r="O60" s="33"/>
    </row>
    <row r="61" spans="1:15" x14ac:dyDescent="0.2">
      <c r="A61" s="30"/>
      <c r="B61" s="30"/>
      <c r="C61" s="31"/>
      <c r="L61" s="32"/>
      <c r="M61" s="33"/>
      <c r="N61" s="33"/>
      <c r="O61" s="33"/>
    </row>
    <row r="62" spans="1:15" x14ac:dyDescent="0.2">
      <c r="A62" s="30"/>
      <c r="B62" s="30"/>
      <c r="C62" s="31"/>
      <c r="L62" s="32"/>
      <c r="M62" s="33"/>
      <c r="N62" s="33"/>
      <c r="O62" s="33"/>
    </row>
    <row r="63" spans="1:15" x14ac:dyDescent="0.2">
      <c r="A63" s="30"/>
      <c r="B63" s="30"/>
      <c r="C63" s="31"/>
      <c r="L63" s="32"/>
      <c r="M63" s="33"/>
      <c r="N63" s="33"/>
      <c r="O63" s="33"/>
    </row>
    <row r="64" spans="1:15" x14ac:dyDescent="0.2">
      <c r="A64" s="30"/>
      <c r="B64" s="30"/>
      <c r="C64" s="31"/>
      <c r="L64" s="32"/>
      <c r="M64" s="33"/>
      <c r="N64" s="33"/>
      <c r="O64" s="33"/>
    </row>
    <row r="65" spans="1:15" x14ac:dyDescent="0.2">
      <c r="A65" s="30"/>
      <c r="B65" s="30"/>
      <c r="C65" s="31"/>
      <c r="L65" s="32"/>
      <c r="M65" s="33"/>
      <c r="N65" s="33"/>
      <c r="O65" s="33"/>
    </row>
    <row r="66" spans="1:15" x14ac:dyDescent="0.2">
      <c r="A66" s="30"/>
      <c r="B66" s="30"/>
      <c r="C66" s="31"/>
      <c r="L66" s="32"/>
      <c r="M66" s="33"/>
      <c r="N66" s="33"/>
      <c r="O66" s="33"/>
    </row>
    <row r="67" spans="1:15" x14ac:dyDescent="0.2">
      <c r="A67" s="30"/>
      <c r="B67" s="30"/>
      <c r="C67" s="31"/>
      <c r="L67" s="32"/>
      <c r="M67" s="33"/>
      <c r="N67" s="33"/>
      <c r="O67" s="33"/>
    </row>
    <row r="68" spans="1:15" x14ac:dyDescent="0.2">
      <c r="A68" s="30"/>
      <c r="B68" s="30"/>
      <c r="C68" s="31"/>
      <c r="L68" s="32"/>
      <c r="M68" s="33"/>
      <c r="N68" s="33"/>
      <c r="O68" s="33"/>
    </row>
    <row r="69" spans="1:15" x14ac:dyDescent="0.2">
      <c r="A69" s="30"/>
      <c r="B69" s="30"/>
      <c r="C69" s="31"/>
      <c r="L69" s="32"/>
      <c r="M69" s="33"/>
      <c r="N69" s="33"/>
      <c r="O69" s="33"/>
    </row>
    <row r="70" spans="1:15" x14ac:dyDescent="0.2">
      <c r="A70" s="30"/>
      <c r="B70" s="30"/>
      <c r="C70" s="31"/>
      <c r="L70" s="32"/>
      <c r="M70" s="33"/>
      <c r="N70" s="33"/>
      <c r="O70" s="33"/>
    </row>
    <row r="71" spans="1:15" x14ac:dyDescent="0.2">
      <c r="A71" s="30"/>
      <c r="B71" s="30"/>
      <c r="C71" s="31"/>
      <c r="L71" s="32"/>
      <c r="M71" s="33"/>
      <c r="N71" s="33"/>
      <c r="O71" s="33"/>
    </row>
    <row r="72" spans="1:15" x14ac:dyDescent="0.2">
      <c r="A72" s="30"/>
      <c r="B72" s="30"/>
      <c r="C72" s="31"/>
      <c r="L72" s="32"/>
      <c r="M72" s="33"/>
      <c r="N72" s="33"/>
      <c r="O72" s="33"/>
    </row>
    <row r="73" spans="1:15" x14ac:dyDescent="0.2">
      <c r="A73" s="30"/>
      <c r="B73" s="30"/>
      <c r="C73" s="31"/>
      <c r="L73" s="32"/>
      <c r="M73" s="33"/>
      <c r="N73" s="33"/>
      <c r="O73" s="33"/>
    </row>
    <row r="74" spans="1:15" x14ac:dyDescent="0.2">
      <c r="A74" s="30"/>
      <c r="B74" s="30"/>
      <c r="C74" s="31"/>
      <c r="L74" s="32"/>
      <c r="M74" s="33"/>
      <c r="N74" s="33"/>
      <c r="O74" s="33"/>
    </row>
    <row r="75" spans="1:15" x14ac:dyDescent="0.2">
      <c r="A75" s="30"/>
      <c r="B75" s="30"/>
      <c r="C75" s="31"/>
      <c r="L75" s="32"/>
      <c r="M75" s="33"/>
      <c r="N75" s="33"/>
      <c r="O75" s="33"/>
    </row>
    <row r="76" spans="1:15" x14ac:dyDescent="0.2">
      <c r="A76" s="30"/>
      <c r="B76" s="30"/>
      <c r="C76" s="31"/>
      <c r="L76" s="32"/>
      <c r="M76" s="33"/>
      <c r="N76" s="33"/>
      <c r="O76" s="33"/>
    </row>
    <row r="77" spans="1:15" x14ac:dyDescent="0.2">
      <c r="A77" s="30"/>
      <c r="B77" s="30"/>
      <c r="C77" s="31"/>
      <c r="L77" s="32"/>
      <c r="M77" s="33"/>
      <c r="N77" s="33"/>
      <c r="O77" s="33"/>
    </row>
    <row r="78" spans="1:15" x14ac:dyDescent="0.2">
      <c r="A78" s="30"/>
      <c r="B78" s="30"/>
      <c r="C78" s="31"/>
      <c r="L78" s="32"/>
      <c r="M78" s="33"/>
      <c r="N78" s="33"/>
      <c r="O78" s="33"/>
    </row>
    <row r="79" spans="1:15" x14ac:dyDescent="0.2">
      <c r="A79" s="30"/>
      <c r="B79" s="30"/>
      <c r="C79" s="31"/>
      <c r="L79" s="32"/>
      <c r="M79" s="33"/>
      <c r="N79" s="33"/>
      <c r="O79" s="33"/>
    </row>
    <row r="80" spans="1:15" x14ac:dyDescent="0.2">
      <c r="M80" s="35"/>
      <c r="N80" s="35"/>
      <c r="O80" s="35"/>
    </row>
    <row r="81" spans="12:15" x14ac:dyDescent="0.2">
      <c r="M81" s="35"/>
      <c r="N81" s="35"/>
      <c r="O81" s="35"/>
    </row>
    <row r="82" spans="12:15" x14ac:dyDescent="0.2">
      <c r="M82" s="35"/>
      <c r="N82" s="35"/>
      <c r="O82" s="35"/>
    </row>
    <row r="83" spans="12:15" x14ac:dyDescent="0.2">
      <c r="M83" s="35"/>
      <c r="N83" s="35"/>
      <c r="O83" s="35"/>
    </row>
    <row r="84" spans="12:15" x14ac:dyDescent="0.2">
      <c r="M84" s="35"/>
      <c r="N84" s="35"/>
      <c r="O84" s="35"/>
    </row>
    <row r="85" spans="12:15" x14ac:dyDescent="0.2">
      <c r="M85" s="35"/>
      <c r="N85" s="35"/>
      <c r="O85" s="35"/>
    </row>
    <row r="86" spans="12:15" x14ac:dyDescent="0.2">
      <c r="M86" s="35"/>
      <c r="N86" s="35"/>
      <c r="O86" s="35"/>
    </row>
    <row r="87" spans="12:15" x14ac:dyDescent="0.2">
      <c r="M87" s="35"/>
      <c r="N87" s="35"/>
      <c r="O87" s="35"/>
    </row>
    <row r="88" spans="12:15" x14ac:dyDescent="0.2">
      <c r="M88" s="35"/>
      <c r="N88" s="35"/>
      <c r="O88" s="35"/>
    </row>
    <row r="89" spans="12:15" x14ac:dyDescent="0.2">
      <c r="M89" s="35"/>
      <c r="N89" s="35"/>
      <c r="O89" s="35"/>
    </row>
    <row r="90" spans="12:15" x14ac:dyDescent="0.2">
      <c r="M90" s="35"/>
      <c r="N90" s="35"/>
      <c r="O90" s="35"/>
    </row>
    <row r="91" spans="12:15" x14ac:dyDescent="0.2">
      <c r="M91" s="35"/>
      <c r="N91" s="35"/>
      <c r="O91" s="35"/>
    </row>
    <row r="92" spans="12:15" x14ac:dyDescent="0.2">
      <c r="M92" s="35"/>
      <c r="N92" s="35"/>
      <c r="O92" s="35"/>
    </row>
    <row r="93" spans="12:15" x14ac:dyDescent="0.2">
      <c r="M93" s="35"/>
      <c r="N93" s="35"/>
      <c r="O93" s="35"/>
    </row>
    <row r="94" spans="12:15" x14ac:dyDescent="0.2">
      <c r="L94" s="32"/>
      <c r="M94" s="35"/>
      <c r="N94" s="35"/>
      <c r="O94" s="35"/>
    </row>
    <row r="95" spans="12:15" x14ac:dyDescent="0.2">
      <c r="M95" s="35"/>
      <c r="N95" s="35"/>
      <c r="O95" s="35"/>
    </row>
    <row r="96" spans="12:15" x14ac:dyDescent="0.2">
      <c r="L96" s="32"/>
      <c r="M96" s="35"/>
      <c r="N96" s="35"/>
      <c r="O96" s="35"/>
    </row>
    <row r="97" spans="12:15" x14ac:dyDescent="0.2">
      <c r="L97" s="32"/>
      <c r="M97" s="35"/>
      <c r="N97" s="35"/>
      <c r="O97" s="35"/>
    </row>
    <row r="98" spans="12:15" x14ac:dyDescent="0.2">
      <c r="L98" s="32"/>
      <c r="M98" s="35"/>
      <c r="N98" s="35"/>
      <c r="O98" s="35"/>
    </row>
    <row r="99" spans="12:15" x14ac:dyDescent="0.2">
      <c r="L99" s="32"/>
      <c r="M99" s="35"/>
      <c r="N99" s="35"/>
      <c r="O99" s="35"/>
    </row>
    <row r="100" spans="12:15" x14ac:dyDescent="0.2">
      <c r="L100" s="32"/>
      <c r="M100" s="35"/>
      <c r="N100" s="35"/>
      <c r="O100" s="35"/>
    </row>
    <row r="101" spans="12:15" x14ac:dyDescent="0.2">
      <c r="L101" s="32"/>
      <c r="M101" s="35"/>
      <c r="N101" s="35"/>
      <c r="O101" s="35"/>
    </row>
    <row r="102" spans="12:15" x14ac:dyDescent="0.2">
      <c r="M102" s="35"/>
      <c r="N102" s="35"/>
      <c r="O102" s="35"/>
    </row>
    <row r="103" spans="12:15" x14ac:dyDescent="0.2">
      <c r="M103" s="35"/>
      <c r="N103" s="35"/>
      <c r="O103" s="3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164"/>
  <sheetViews>
    <sheetView tabSelected="1" workbookViewId="0">
      <selection activeCell="I141" sqref="I141"/>
    </sheetView>
  </sheetViews>
  <sheetFormatPr baseColWidth="10" defaultColWidth="8.83203125" defaultRowHeight="15" x14ac:dyDescent="0.2"/>
  <cols>
    <col min="1" max="1" width="11.6640625" customWidth="1"/>
    <col min="2" max="2" width="10.6640625" style="23" customWidth="1"/>
    <col min="3" max="9" width="10.6640625" customWidth="1"/>
    <col min="12" max="12" width="9.1640625" style="18"/>
    <col min="13" max="16" width="9.1640625" style="24" customWidth="1"/>
    <col min="17" max="17" width="9.1640625" style="5" customWidth="1"/>
    <col min="18" max="23" width="9.1640625" style="24" customWidth="1"/>
    <col min="24" max="27" width="9.1640625" style="24"/>
    <col min="28" max="29" width="9.1640625" style="19"/>
  </cols>
  <sheetData>
    <row r="1" spans="1:30" s="10" customFormat="1" ht="32" thickBot="1" x14ac:dyDescent="0.25">
      <c r="A1" s="17" t="str">
        <f ca="1">INDIRECT(CONCATENATE("'All DATA'!A",$N1))</f>
        <v>Charter Schools</v>
      </c>
      <c r="B1" s="23"/>
      <c r="L1" s="18"/>
      <c r="M1" s="27">
        <v>1</v>
      </c>
      <c r="N1" s="24">
        <f>2+8*($M$1-1)</f>
        <v>2</v>
      </c>
      <c r="O1" s="24" t="s">
        <v>23</v>
      </c>
      <c r="P1" s="24" t="s">
        <v>24</v>
      </c>
      <c r="Q1" s="24" t="s">
        <v>25</v>
      </c>
      <c r="R1" s="24" t="s">
        <v>26</v>
      </c>
      <c r="S1" s="24" t="s">
        <v>27</v>
      </c>
      <c r="T1" s="24" t="s">
        <v>28</v>
      </c>
      <c r="U1" s="24" t="s">
        <v>29</v>
      </c>
      <c r="V1" s="24" t="s">
        <v>30</v>
      </c>
      <c r="W1" s="24" t="s">
        <v>31</v>
      </c>
      <c r="X1" s="24" t="s">
        <v>42</v>
      </c>
      <c r="Y1" s="24" t="s">
        <v>43</v>
      </c>
      <c r="Z1" s="24" t="s">
        <v>44</v>
      </c>
      <c r="AA1" s="24" t="s">
        <v>45</v>
      </c>
      <c r="AB1" s="19"/>
      <c r="AC1" s="19"/>
      <c r="AD1" s="5"/>
    </row>
    <row r="2" spans="1:30" ht="16" thickBot="1" x14ac:dyDescent="0.25">
      <c r="A2" s="18" t="str">
        <f ca="1">CONCATENATE("Table ",N2,"a. College Enrollment Rates in the First Fall after High School Graduation for Classes ",A4," and ",A5,", School Percentile Distribution")</f>
        <v>Table 1a. College Enrollment Rates in the First Fall after High School Graduation for Classes 2016 and 2017,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4">
        <f>1+5*($M$1-1)</f>
        <v>1</v>
      </c>
    </row>
    <row r="3" spans="1:30" s="18" customFormat="1" ht="33" thickBot="1" x14ac:dyDescent="0.25">
      <c r="A3" s="12"/>
      <c r="B3" s="21" t="s">
        <v>37</v>
      </c>
      <c r="C3" s="13" t="s">
        <v>38</v>
      </c>
      <c r="D3" s="13" t="s">
        <v>39</v>
      </c>
      <c r="E3" s="13" t="s">
        <v>40</v>
      </c>
      <c r="M3" s="24"/>
      <c r="N3" s="24"/>
      <c r="O3" s="24"/>
      <c r="P3" s="24"/>
      <c r="Q3" s="5"/>
      <c r="R3" s="24"/>
      <c r="S3" s="24"/>
      <c r="T3" s="24"/>
      <c r="U3" s="24"/>
      <c r="V3" s="24"/>
      <c r="W3" s="24"/>
      <c r="X3" s="24"/>
      <c r="Y3" s="24"/>
      <c r="Z3" s="24"/>
      <c r="AA3" s="24"/>
      <c r="AB3" s="19"/>
      <c r="AC3" s="19"/>
    </row>
    <row r="4" spans="1:30" s="18" customFormat="1" ht="16" thickBot="1" x14ac:dyDescent="0.25">
      <c r="A4" s="14">
        <f ca="1">INDIRECT(CONCATENATE("'ALL DATA'!",O$1,$N4))</f>
        <v>2016</v>
      </c>
      <c r="B4" s="15">
        <f ca="1">INDIRECT(CONCATENATE("'ALL DATA'!",X$1,$N4))</f>
        <v>487</v>
      </c>
      <c r="C4" s="16">
        <f ca="1">IF(ISBLANK(INDIRECT(CONCATENATE("'ALL DATA'!",Y$1,$N4))),"*",INDIRECT(CONCATENATE("'ALL DATA'!",Y$1,$N4)))</f>
        <v>0.4</v>
      </c>
      <c r="D4" s="16">
        <f t="shared" ref="D4:D5" ca="1" si="0">IF(ISBLANK(INDIRECT(CONCATENATE("'ALL DATA'!",Z$1,$N4))),"*",INDIRECT(CONCATENATE("'ALL DATA'!",Z$1,$N4)))</f>
        <v>0.62007168458781359</v>
      </c>
      <c r="E4" s="16">
        <f t="shared" ref="E4:E5" ca="1" si="1">IF(ISBLANK(INDIRECT(CONCATENATE("'ALL DATA'!",AA$1,$N4))),"*",INDIRECT(CONCATENATE("'ALL DATA'!",AA$1,$N4)))</f>
        <v>0.78846153846153844</v>
      </c>
      <c r="M4" s="24"/>
      <c r="N4" s="24">
        <f>2+8*($M$1-1)</f>
        <v>2</v>
      </c>
      <c r="O4" s="24"/>
      <c r="P4" s="24"/>
      <c r="Q4" s="5"/>
      <c r="R4" s="24"/>
      <c r="S4" s="24"/>
      <c r="T4" s="24"/>
      <c r="U4" s="24"/>
      <c r="V4" s="24"/>
      <c r="W4" s="24"/>
      <c r="X4" s="24"/>
      <c r="Y4" s="24"/>
      <c r="Z4" s="24"/>
      <c r="AA4" s="24"/>
      <c r="AB4" s="19"/>
      <c r="AC4" s="19"/>
    </row>
    <row r="5" spans="1:30" s="18" customFormat="1" ht="16" thickBot="1" x14ac:dyDescent="0.25">
      <c r="A5" s="14">
        <f ca="1">INDIRECT(CONCATENATE("'ALL DATA'!",O$1,$N5))</f>
        <v>2017</v>
      </c>
      <c r="B5" s="15">
        <f ca="1">INDIRECT(CONCATENATE("'ALL DATA'!",X$1,$N5))</f>
        <v>428</v>
      </c>
      <c r="C5" s="16">
        <f ca="1">IF(ISBLANK(INDIRECT(CONCATENATE("'ALL DATA'!",Y$1,$N5))),"*",INDIRECT(CONCATENATE("'ALL DATA'!",Y$1,$N5)))</f>
        <v>0.38618524332810045</v>
      </c>
      <c r="D5" s="16">
        <f t="shared" ca="1" si="0"/>
        <v>0.63463901689708146</v>
      </c>
      <c r="E5" s="16">
        <f t="shared" ca="1" si="1"/>
        <v>0.78206655251991364</v>
      </c>
      <c r="M5" s="24"/>
      <c r="N5" s="24">
        <f>3+8*($M$1-1)</f>
        <v>3</v>
      </c>
      <c r="O5" s="24"/>
      <c r="P5" s="24"/>
      <c r="Q5" s="5"/>
      <c r="R5" s="24"/>
      <c r="S5" s="24"/>
      <c r="T5" s="24"/>
      <c r="U5" s="24"/>
      <c r="V5" s="24"/>
      <c r="W5" s="24"/>
      <c r="X5" s="24"/>
      <c r="Y5" s="24"/>
      <c r="Z5" s="24"/>
      <c r="AA5" s="24"/>
      <c r="AB5" s="19"/>
      <c r="AC5" s="19"/>
    </row>
    <row r="6" spans="1:30" s="18" customFormat="1" x14ac:dyDescent="0.2">
      <c r="B6" s="23"/>
      <c r="M6" s="24"/>
      <c r="N6" s="24"/>
      <c r="O6" s="24"/>
      <c r="P6" s="24"/>
      <c r="Q6" s="5"/>
      <c r="R6" s="24"/>
      <c r="S6" s="24"/>
      <c r="T6" s="24"/>
      <c r="U6" s="24"/>
      <c r="V6" s="24"/>
      <c r="W6" s="24"/>
      <c r="X6" s="24"/>
      <c r="Y6" s="24"/>
      <c r="Z6" s="24"/>
      <c r="AA6" s="24"/>
      <c r="AB6" s="19"/>
      <c r="AC6" s="19"/>
    </row>
    <row r="7" spans="1:30" s="18" customFormat="1" x14ac:dyDescent="0.2">
      <c r="B7" s="23"/>
      <c r="M7" s="24"/>
      <c r="N7" s="24"/>
      <c r="O7" s="24"/>
      <c r="P7" s="24"/>
      <c r="Q7" s="5"/>
      <c r="R7" s="24"/>
      <c r="S7" s="24"/>
      <c r="T7" s="24"/>
      <c r="U7" s="24"/>
      <c r="V7" s="24"/>
      <c r="W7" s="24"/>
      <c r="X7" s="24"/>
      <c r="Y7" s="24"/>
      <c r="Z7" s="24"/>
      <c r="AA7" s="24"/>
      <c r="AB7" s="19"/>
      <c r="AC7" s="19"/>
    </row>
    <row r="8" spans="1:30" s="10" customFormat="1" ht="16" thickBot="1" x14ac:dyDescent="0.25">
      <c r="A8" t="str">
        <f ca="1">CONCATENATE("Table ",N8,"b. College Enrollment Rates in the First Fall after High School Graduation for Classes ",A10," and ",A11,", Student-Weighted Totals")</f>
        <v>Table 1b. College Enrollment Rates in the First Fall after High School Graduation for Classes 2016 and 2017, Student-Weighted Totals</v>
      </c>
      <c r="B8" s="23"/>
      <c r="C8"/>
      <c r="D8"/>
      <c r="E8"/>
      <c r="F8"/>
      <c r="G8"/>
      <c r="H8"/>
      <c r="I8"/>
      <c r="J8"/>
      <c r="K8"/>
      <c r="L8" s="18"/>
      <c r="M8" s="24"/>
      <c r="N8" s="24">
        <f>1+5*($M$1-1)</f>
        <v>1</v>
      </c>
      <c r="O8" s="24"/>
      <c r="P8" s="24"/>
      <c r="Q8" s="24"/>
      <c r="R8" s="5"/>
      <c r="S8" s="24"/>
      <c r="T8" s="24"/>
      <c r="U8" s="24"/>
      <c r="V8" s="24"/>
      <c r="W8" s="24"/>
      <c r="X8" s="24"/>
      <c r="Y8" s="24"/>
      <c r="Z8" s="24"/>
      <c r="AA8" s="24"/>
      <c r="AB8" s="19"/>
      <c r="AC8" s="19"/>
    </row>
    <row r="9" spans="1:30" s="10" customFormat="1" ht="33" thickBot="1" x14ac:dyDescent="0.25">
      <c r="A9" s="2"/>
      <c r="B9" s="21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4"/>
      <c r="N9" s="25"/>
      <c r="O9" s="24"/>
      <c r="P9" s="24"/>
      <c r="Q9" s="5"/>
      <c r="R9" s="24"/>
      <c r="S9" s="24"/>
      <c r="T9" s="24"/>
      <c r="U9" s="24"/>
      <c r="V9" s="24"/>
      <c r="W9" s="24"/>
      <c r="X9" s="24"/>
      <c r="Y9" s="24"/>
      <c r="Z9" s="24"/>
      <c r="AA9" s="24"/>
      <c r="AB9" s="19"/>
      <c r="AC9" s="19"/>
    </row>
    <row r="10" spans="1:30" ht="16" thickBot="1" x14ac:dyDescent="0.25">
      <c r="A10" s="14">
        <f ca="1">INDIRECT(CONCATENATE("'All DATA'!",O$1,$N10))</f>
        <v>2016</v>
      </c>
      <c r="B10" s="15">
        <f t="shared" ref="B10:B11" ca="1" si="2">INDIRECT(CONCATENATE("'All DATA'!",P$1,$N10))</f>
        <v>45597</v>
      </c>
      <c r="C10" s="16">
        <f ca="1">IF(ISBLANK(INDIRECT(CONCATENATE("'All DATA'!",Q$1,$N10))),"*",INDIRECT(CONCATENATE("'All DATA'!",Q$1,$N10)))</f>
        <v>0.58012588547492161</v>
      </c>
      <c r="D10" s="16">
        <f t="shared" ref="D10:D11" ca="1" si="3">IF(ISBLANK(INDIRECT(CONCATENATE("'All DATA'!",R$1,$N10))),"*",INDIRECT(CONCATENATE("'All DATA'!",R$1,$N10)))</f>
        <v>0.48005351229247539</v>
      </c>
      <c r="E10" s="16">
        <f t="shared" ref="E10:E11" ca="1" si="4">IF(ISBLANK(INDIRECT(CONCATENATE("'All DATA'!",S$1,$N10))),"*",INDIRECT(CONCATENATE("'All DATA'!",S$1,$N10)))</f>
        <v>0.10007237318244622</v>
      </c>
      <c r="F10" s="16">
        <f t="shared" ref="F10:F11" ca="1" si="5">IF(ISBLANK(INDIRECT(CONCATENATE("'All DATA'!",T$1,$N10))),"*",INDIRECT(CONCATENATE("'All DATA'!",T$1,$N10)))</f>
        <v>0.20773296488804088</v>
      </c>
      <c r="G10" s="16">
        <f t="shared" ref="G10:G11" ca="1" si="6">IF(ISBLANK(INDIRECT(CONCATENATE("'All DATA'!",U$1,$N10))),"*",INDIRECT(CONCATENATE("'All DATA'!",U$1,$N10)))</f>
        <v>0.37239292058688073</v>
      </c>
      <c r="H10" s="16">
        <f t="shared" ref="H10:H11" ca="1" si="7">IF(ISBLANK(INDIRECT(CONCATENATE("'All DATA'!",V$1,$N10))),"*",INDIRECT(CONCATENATE("'All DATA'!",V$1,$N10)))</f>
        <v>0.49586595609360262</v>
      </c>
      <c r="I10" s="16">
        <f t="shared" ref="I10:I11" ca="1" si="8">IF(ISBLANK(INDIRECT(CONCATENATE("'All DATA'!",W$1,$N10))),"*",INDIRECT(CONCATENATE("'All DATA'!",W$1,$N10)))</f>
        <v>8.4259929381318946E-2</v>
      </c>
      <c r="J10" s="1"/>
      <c r="K10" s="1"/>
      <c r="N10" s="24">
        <f>2+8*($M$1-1)</f>
        <v>2</v>
      </c>
    </row>
    <row r="11" spans="1:30" s="4" customFormat="1" ht="16" thickBot="1" x14ac:dyDescent="0.25">
      <c r="A11" s="14">
        <f ca="1">INDIRECT(CONCATENATE("'All DATA'!",O$1,$N11))</f>
        <v>2017</v>
      </c>
      <c r="B11" s="15">
        <f t="shared" ca="1" si="2"/>
        <v>36343</v>
      </c>
      <c r="C11" s="16">
        <f ca="1">IF(ISBLANK(INDIRECT(CONCATENATE("'All DATA'!",Q$1,$N11))),"*",INDIRECT(CONCATENATE("'All DATA'!",Q$1,$N11)))</f>
        <v>0.59246622458245057</v>
      </c>
      <c r="D11" s="16">
        <f t="shared" ca="1" si="3"/>
        <v>0.49519852516303003</v>
      </c>
      <c r="E11" s="16">
        <f t="shared" ca="1" si="4"/>
        <v>9.7267699419420525E-2</v>
      </c>
      <c r="F11" s="16">
        <f t="shared" ca="1" si="5"/>
        <v>0.20314778636876427</v>
      </c>
      <c r="G11" s="16">
        <f t="shared" ca="1" si="6"/>
        <v>0.38931843821368628</v>
      </c>
      <c r="H11" s="16">
        <f t="shared" ca="1" si="7"/>
        <v>0.50546184959964779</v>
      </c>
      <c r="I11" s="16">
        <f t="shared" ca="1" si="8"/>
        <v>8.7004374982802737E-2</v>
      </c>
      <c r="J11" s="1"/>
      <c r="K11" s="1"/>
      <c r="L11" s="18"/>
      <c r="M11" s="24"/>
      <c r="N11" s="24">
        <f>3+8*($M$1-1)</f>
        <v>3</v>
      </c>
      <c r="O11" s="25"/>
      <c r="P11" s="25"/>
      <c r="Q11" s="25"/>
      <c r="R11" s="25"/>
      <c r="S11" s="25"/>
      <c r="T11" s="26"/>
      <c r="U11" s="25"/>
      <c r="V11" s="25"/>
      <c r="W11" s="25"/>
      <c r="X11" s="25"/>
      <c r="Y11" s="25"/>
      <c r="Z11" s="25"/>
      <c r="AA11" s="25"/>
      <c r="AB11" s="20"/>
      <c r="AC11" s="20"/>
    </row>
    <row r="12" spans="1:30" s="1" customFormat="1" x14ac:dyDescent="0.2">
      <c r="B12" s="23"/>
      <c r="L12" s="18"/>
      <c r="M12" s="24"/>
      <c r="N12" s="24"/>
      <c r="O12" s="24"/>
      <c r="P12" s="24"/>
      <c r="Q12" s="24"/>
      <c r="R12" s="24"/>
      <c r="S12" s="5"/>
      <c r="T12" s="24"/>
      <c r="U12" s="24"/>
      <c r="V12" s="24"/>
      <c r="W12" s="24"/>
      <c r="X12" s="24"/>
      <c r="Y12" s="24"/>
      <c r="Z12" s="24"/>
      <c r="AA12" s="24"/>
      <c r="AB12" s="19"/>
      <c r="AC12" s="19"/>
    </row>
    <row r="13" spans="1:30" s="1" customFormat="1" x14ac:dyDescent="0.2">
      <c r="A13"/>
      <c r="B13" s="23"/>
      <c r="C13"/>
      <c r="D13"/>
      <c r="E13"/>
      <c r="F13"/>
      <c r="G13"/>
      <c r="H13"/>
      <c r="I13"/>
      <c r="L13" s="18"/>
      <c r="M13" s="24"/>
      <c r="N13" s="24"/>
      <c r="O13" s="24"/>
      <c r="P13" s="24"/>
      <c r="Q13" s="24"/>
      <c r="R13" s="5"/>
      <c r="S13" s="24"/>
      <c r="T13" s="24"/>
      <c r="U13" s="24"/>
      <c r="V13" s="24"/>
      <c r="W13" s="24"/>
      <c r="X13" s="24"/>
      <c r="Y13" s="24"/>
      <c r="Z13" s="24"/>
      <c r="AA13" s="24"/>
      <c r="AB13" s="19"/>
      <c r="AC13" s="19"/>
    </row>
    <row r="14" spans="1:30" x14ac:dyDescent="0.2">
      <c r="A14" t="str">
        <f ca="1">CONCATENATE("Figure ", RIGHT(A8,LEN(A8)-6))</f>
        <v>Figure 1b. College Enrollment Rates in the First Fall after High School Graduation for Classes 2016 and 2017, Student-Weighted Totals</v>
      </c>
      <c r="Q14" s="24"/>
      <c r="U14" s="5"/>
    </row>
    <row r="15" spans="1:30" x14ac:dyDescent="0.2">
      <c r="Q15" s="24"/>
      <c r="X15" s="5"/>
    </row>
    <row r="34" spans="1:29" s="18" customFormat="1" x14ac:dyDescent="0.2">
      <c r="B34" s="23"/>
      <c r="M34" s="24"/>
      <c r="N34" s="24"/>
      <c r="O34" s="24"/>
      <c r="P34" s="24"/>
      <c r="Q34" s="5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19"/>
      <c r="AC34" s="19"/>
    </row>
    <row r="35" spans="1:29" s="18" customFormat="1" ht="16" thickBot="1" x14ac:dyDescent="0.25">
      <c r="A35" s="11" t="str">
        <f ca="1">CONCATENATE("Table ",N35,"a. College Enrollment Rates in the First Year after High School Graduation for Classes ",A37," and ",A38,", School Percentile Distribution")</f>
        <v>Table 2a. College Enrollment Rates in the First Year after High School Graduation for Classes 2015 and 2016, School Percentile Distribution</v>
      </c>
      <c r="B35" s="23"/>
      <c r="M35" s="24"/>
      <c r="N35" s="24">
        <f>2+5*($M$1-1)</f>
        <v>2</v>
      </c>
      <c r="O35" s="24"/>
      <c r="P35" s="24"/>
      <c r="Q35" s="5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19"/>
      <c r="AC35" s="19"/>
    </row>
    <row r="36" spans="1:29" s="18" customFormat="1" ht="33" thickBot="1" x14ac:dyDescent="0.25">
      <c r="A36" s="12"/>
      <c r="B36" s="21" t="s">
        <v>37</v>
      </c>
      <c r="C36" s="13" t="s">
        <v>38</v>
      </c>
      <c r="D36" s="13" t="s">
        <v>39</v>
      </c>
      <c r="E36" s="13" t="s">
        <v>40</v>
      </c>
      <c r="M36" s="24"/>
      <c r="N36" s="24"/>
      <c r="O36" s="24"/>
      <c r="P36" s="24"/>
      <c r="Q36" s="5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19"/>
      <c r="AC36" s="19"/>
    </row>
    <row r="37" spans="1:29" s="18" customFormat="1" ht="16" thickBot="1" x14ac:dyDescent="0.25">
      <c r="A37" s="14">
        <f ca="1">INDIRECT(CONCATENATE("'ALL DATA'!",O$1,$N37))</f>
        <v>2015</v>
      </c>
      <c r="B37" s="15">
        <f ca="1">INDIRECT(CONCATENATE("'ALL DATA'!",X$1,$N37))</f>
        <v>496</v>
      </c>
      <c r="C37" s="16">
        <f ca="1">IF(ISBLANK(INDIRECT(CONCATENATE("'ALL DATA'!",Y$1,$N37))),"*",INDIRECT(CONCATENATE("'ALL DATA'!",Y$1,$N37)))</f>
        <v>0.44997999199679872</v>
      </c>
      <c r="D37" s="16">
        <f t="shared" ref="D37:D38" ca="1" si="9">IF(ISBLANK(INDIRECT(CONCATENATE("'ALL DATA'!",Z$1,$N37))),"*",INDIRECT(CONCATENATE("'ALL DATA'!",Z$1,$N37)))</f>
        <v>0.6917914300464636</v>
      </c>
      <c r="E37" s="16">
        <f t="shared" ref="E37:E38" ca="1" si="10">IF(ISBLANK(INDIRECT(CONCATENATE("'ALL DATA'!",AA$1,$N37))),"*",INDIRECT(CONCATENATE("'ALL DATA'!",AA$1,$N37)))</f>
        <v>0.82352941176470584</v>
      </c>
      <c r="M37" s="24"/>
      <c r="N37" s="24">
        <f>4+8*($M$1-1)</f>
        <v>4</v>
      </c>
      <c r="O37" s="24"/>
      <c r="P37" s="24"/>
      <c r="Q37" s="5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19"/>
      <c r="AC37" s="19"/>
    </row>
    <row r="38" spans="1:29" s="18" customFormat="1" ht="16" thickBot="1" x14ac:dyDescent="0.25">
      <c r="A38" s="14">
        <f ca="1">INDIRECT(CONCATENATE("'ALL DATA'!",O$1,$N38))</f>
        <v>2016</v>
      </c>
      <c r="B38" s="15">
        <f ca="1">INDIRECT(CONCATENATE("'ALL DATA'!",X$1,$N38))</f>
        <v>487</v>
      </c>
      <c r="C38" s="16">
        <f ca="1">IF(ISBLANK(INDIRECT(CONCATENATE("'ALL DATA'!",Y$1,$N38))),"*",INDIRECT(CONCATENATE("'ALL DATA'!",Y$1,$N38)))</f>
        <v>0.45535714285714285</v>
      </c>
      <c r="D38" s="16">
        <f t="shared" ca="1" si="9"/>
        <v>0.67948717948717952</v>
      </c>
      <c r="E38" s="16">
        <f t="shared" ca="1" si="10"/>
        <v>0.82</v>
      </c>
      <c r="M38" s="24"/>
      <c r="N38" s="24">
        <f>5+8*($M$1-1)</f>
        <v>5</v>
      </c>
      <c r="O38" s="24"/>
      <c r="P38" s="24"/>
      <c r="Q38" s="5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19"/>
      <c r="AC38" s="19"/>
    </row>
    <row r="39" spans="1:29" s="18" customFormat="1" x14ac:dyDescent="0.2">
      <c r="B39" s="23"/>
      <c r="M39" s="24"/>
      <c r="N39" s="24"/>
      <c r="O39" s="24"/>
      <c r="P39" s="24"/>
      <c r="Q39" s="5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19"/>
      <c r="AC39" s="19"/>
    </row>
    <row r="40" spans="1:29" s="18" customFormat="1" x14ac:dyDescent="0.2">
      <c r="B40" s="23"/>
      <c r="M40" s="24"/>
      <c r="N40" s="24"/>
      <c r="O40" s="24"/>
      <c r="P40" s="24"/>
      <c r="Q40" s="5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19"/>
      <c r="AC40" s="19"/>
    </row>
    <row r="41" spans="1:29" ht="16" thickBot="1" x14ac:dyDescent="0.25">
      <c r="A41" s="11" t="str">
        <f ca="1">CONCATENATE("Table ",N41,"b. College Enrollment Rates in the First Year after High School Graduation for Classes ",A43," and ",A44,", Student-Weighted Totals")</f>
        <v>Table 2b. College Enrollment Rates in the First Year after High School Graduation for Classes 2015 and 2016, Student-Weighted Totals</v>
      </c>
      <c r="C41" s="10"/>
      <c r="D41" s="10"/>
      <c r="E41" s="10"/>
      <c r="F41" s="10"/>
      <c r="G41" s="10"/>
      <c r="H41" s="10"/>
      <c r="I41" s="10"/>
      <c r="N41" s="24">
        <f>2+5*($M$1-1)</f>
        <v>2</v>
      </c>
    </row>
    <row r="42" spans="1:29" s="10" customFormat="1" ht="33" thickBot="1" x14ac:dyDescent="0.25">
      <c r="A42" s="12"/>
      <c r="B42" s="21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4"/>
      <c r="N42" s="24"/>
      <c r="O42" s="24"/>
      <c r="P42" s="24"/>
      <c r="Q42" s="5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19"/>
      <c r="AC42" s="19"/>
    </row>
    <row r="43" spans="1:29" ht="16" thickBot="1" x14ac:dyDescent="0.25">
      <c r="A43" s="14">
        <f ca="1">INDIRECT(CONCATENATE("'All DATA'!",O$1,$N43))</f>
        <v>2015</v>
      </c>
      <c r="B43" s="15">
        <f t="shared" ref="B43:B44" ca="1" si="11">INDIRECT(CONCATENATE("'All DATA'!",P$1,$N43))</f>
        <v>43834</v>
      </c>
      <c r="C43" s="16">
        <f ca="1">IF(ISBLANK(INDIRECT(CONCATENATE("'All DATA'!",Q$1,$N43))),"*",INDIRECT(CONCATENATE("'All DATA'!",Q$1,$N43)))</f>
        <v>0.61913126796550622</v>
      </c>
      <c r="D43" s="16">
        <f t="shared" ref="D43:D44" ca="1" si="12">IF(ISBLANK(INDIRECT(CONCATENATE("'All DATA'!",R$1,$N43))),"*",INDIRECT(CONCATENATE("'All DATA'!",R$1,$N43)))</f>
        <v>0.51033444358260716</v>
      </c>
      <c r="E43" s="16">
        <f t="shared" ref="E43:E44" ca="1" si="13">IF(ISBLANK(INDIRECT(CONCATENATE("'All DATA'!",S$1,$N43))),"*",INDIRECT(CONCATENATE("'All DATA'!",S$1,$N43)))</f>
        <v>0.10879682438289912</v>
      </c>
      <c r="F43" s="16">
        <f t="shared" ref="F43:F44" ca="1" si="14">IF(ISBLANK(INDIRECT(CONCATENATE("'All DATA'!",T$1,$N43))),"*",INDIRECT(CONCATENATE("'All DATA'!",T$1,$N43)))</f>
        <v>0.24079481680886983</v>
      </c>
      <c r="G43" s="16">
        <f t="shared" ref="G43:G44" ca="1" si="15">IF(ISBLANK(INDIRECT(CONCATENATE("'All DATA'!",U$1,$N43))),"*",INDIRECT(CONCATENATE("'All DATA'!",U$1,$N43)))</f>
        <v>0.37833645115663639</v>
      </c>
      <c r="H43" s="16">
        <f t="shared" ref="H43:H44" ca="1" si="16">IF(ISBLANK(INDIRECT(CONCATENATE("'All DATA'!",V$1,$N43))),"*",INDIRECT(CONCATENATE("'All DATA'!",V$1,$N43)))</f>
        <v>0.52961171693206188</v>
      </c>
      <c r="I43" s="16">
        <f t="shared" ref="I43:I44" ca="1" si="17">IF(ISBLANK(INDIRECT(CONCATENATE("'All DATA'!",W$1,$N43))),"*",INDIRECT(CONCATENATE("'All DATA'!",W$1,$N43)))</f>
        <v>8.9519551033444361E-2</v>
      </c>
      <c r="J43" s="10"/>
      <c r="N43" s="24">
        <f>4+8*($M$1-1)</f>
        <v>4</v>
      </c>
    </row>
    <row r="44" spans="1:29" ht="16" thickBot="1" x14ac:dyDescent="0.25">
      <c r="A44" s="14">
        <f ca="1">INDIRECT(CONCATENATE("'All DATA'!",O$1,$N44))</f>
        <v>2016</v>
      </c>
      <c r="B44" s="15">
        <f t="shared" ca="1" si="11"/>
        <v>45597</v>
      </c>
      <c r="C44" s="16">
        <f ca="1">IF(ISBLANK(INDIRECT(CONCATENATE("'All DATA'!",Q$1,$N44))),"*",INDIRECT(CONCATENATE("'All DATA'!",Q$1,$N44)))</f>
        <v>0.62817729236572584</v>
      </c>
      <c r="D44" s="16">
        <f t="shared" ca="1" si="12"/>
        <v>0.52121850121718538</v>
      </c>
      <c r="E44" s="16">
        <f t="shared" ca="1" si="13"/>
        <v>0.10695879114854047</v>
      </c>
      <c r="F44" s="16">
        <f t="shared" ca="1" si="14"/>
        <v>0.23652871899467071</v>
      </c>
      <c r="G44" s="16">
        <f t="shared" ca="1" si="15"/>
        <v>0.39164857337105513</v>
      </c>
      <c r="H44" s="16">
        <f t="shared" ca="1" si="16"/>
        <v>0.53648266333311401</v>
      </c>
      <c r="I44" s="16">
        <f t="shared" ca="1" si="17"/>
        <v>9.1694629032611788E-2</v>
      </c>
      <c r="J44" s="10"/>
      <c r="N44" s="24">
        <f>5+8*($M$1-1)</f>
        <v>5</v>
      </c>
    </row>
    <row r="45" spans="1:29" x14ac:dyDescent="0.2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">
      <c r="A47" s="10" t="str">
        <f ca="1">CONCATENATE("Figure ", RIGHT(A41,LEN(A41)-6))</f>
        <v>Figure 2b. College Enrollment Rates in the First Year after High School Graduation for Classes 2015 and 2016,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6" thickBot="1" x14ac:dyDescent="0.25">
      <c r="A68" s="11" t="str">
        <f ca="1">CONCATENATE("Table ",N68,"a. College Enrollment Rates in the First Two Years after High School Graduation for Classes ",A70," and ",A71,", School Percentile Distribution")</f>
        <v>Table 3a. College Enrollment Rates in the First Two Years after High School Graduation for Classes 2014 and 2015, School Percentile Distribution</v>
      </c>
      <c r="B68" s="23"/>
      <c r="M68" s="24"/>
      <c r="N68" s="24">
        <f>3+5*($M$1-1)</f>
        <v>3</v>
      </c>
      <c r="O68" s="24"/>
      <c r="P68" s="24"/>
      <c r="Q68" s="5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19"/>
      <c r="AC68" s="19"/>
    </row>
    <row r="69" spans="1:29" s="18" customFormat="1" ht="33" thickBot="1" x14ac:dyDescent="0.25">
      <c r="A69" s="12"/>
      <c r="B69" s="21" t="s">
        <v>37</v>
      </c>
      <c r="C69" s="13" t="s">
        <v>38</v>
      </c>
      <c r="D69" s="13" t="s">
        <v>39</v>
      </c>
      <c r="E69" s="13" t="s">
        <v>40</v>
      </c>
      <c r="M69" s="24"/>
      <c r="N69" s="24"/>
      <c r="O69" s="24"/>
      <c r="P69" s="24"/>
      <c r="Q69" s="5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9"/>
    </row>
    <row r="70" spans="1:29" s="18" customFormat="1" ht="16" thickBot="1" x14ac:dyDescent="0.25">
      <c r="A70" s="14">
        <f ca="1">INDIRECT(CONCATENATE("'ALL DATA'!",O$1,$N70))</f>
        <v>2014</v>
      </c>
      <c r="B70" s="15">
        <f ca="1">INDIRECT(CONCATENATE("'ALL DATA'!",X$1,$N70))</f>
        <v>493</v>
      </c>
      <c r="C70" s="16">
        <f ca="1">IF(ISBLANK(INDIRECT(CONCATENATE("'ALL DATA'!",Y$1,$N70))),"*",INDIRECT(CONCATENATE("'ALL DATA'!",Y$1,$N70)))</f>
        <v>0.5</v>
      </c>
      <c r="D70" s="16">
        <f t="shared" ref="D70" ca="1" si="18">IF(ISBLANK(INDIRECT(CONCATENATE("'ALL DATA'!",Z$1,$N70))),"*",INDIRECT(CONCATENATE("'ALL DATA'!",Z$1,$N70)))</f>
        <v>0.73529411764705888</v>
      </c>
      <c r="E70" s="16">
        <f t="shared" ref="E70" ca="1" si="19">IF(ISBLANK(INDIRECT(CONCATENATE("'ALL DATA'!",AA$1,$N70))),"*",INDIRECT(CONCATENATE("'ALL DATA'!",AA$1,$N70)))</f>
        <v>0.86</v>
      </c>
      <c r="M70" s="24"/>
      <c r="N70" s="24">
        <f>6+8*($M$1-1)</f>
        <v>6</v>
      </c>
      <c r="O70" s="24"/>
      <c r="P70" s="24"/>
      <c r="Q70" s="5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9"/>
    </row>
    <row r="71" spans="1:29" s="18" customFormat="1" ht="16" thickBot="1" x14ac:dyDescent="0.25">
      <c r="A71" s="14">
        <f ca="1">INDIRECT(CONCATENATE("'ALL DATA'!",O$1,$N71))</f>
        <v>2015</v>
      </c>
      <c r="B71" s="15">
        <f ca="1">INDIRECT(CONCATENATE("'ALL DATA'!",X$1,$N71))</f>
        <v>496</v>
      </c>
      <c r="C71" s="16">
        <f ca="1">IF(ISBLANK(INDIRECT(CONCATENATE("'ALL DATA'!",Y$1,$N71))),"*",INDIRECT(CONCATENATE("'ALL DATA'!",Y$1,$N71)))</f>
        <v>0.52136479591836737</v>
      </c>
      <c r="D71" s="16">
        <f t="shared" ref="D71" ca="1" si="20">IF(ISBLANK(INDIRECT(CONCATENATE("'ALL DATA'!",Z$1,$N71))),"*",INDIRECT(CONCATENATE("'ALL DATA'!",Z$1,$N71)))</f>
        <v>0.73431372549019613</v>
      </c>
      <c r="E71" s="16">
        <f t="shared" ref="E71" ca="1" si="21">IF(ISBLANK(INDIRECT(CONCATENATE("'ALL DATA'!",AA$1,$N71))),"*",INDIRECT(CONCATENATE("'ALL DATA'!",AA$1,$N71)))</f>
        <v>0.85504201680672265</v>
      </c>
      <c r="M71" s="24"/>
      <c r="N71" s="24">
        <f>7+8*($M$1-1)</f>
        <v>7</v>
      </c>
      <c r="O71" s="24"/>
      <c r="P71" s="24"/>
      <c r="Q71" s="5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9"/>
    </row>
    <row r="72" spans="1:29" s="18" customFormat="1" x14ac:dyDescent="0.2">
      <c r="B72" s="23"/>
      <c r="M72" s="24"/>
      <c r="N72" s="24"/>
      <c r="O72" s="24"/>
      <c r="P72" s="24"/>
      <c r="Q72" s="5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9"/>
    </row>
    <row r="73" spans="1:29" s="18" customFormat="1" x14ac:dyDescent="0.2">
      <c r="B73" s="23"/>
      <c r="M73" s="24"/>
      <c r="N73" s="24"/>
      <c r="O73" s="24"/>
      <c r="P73" s="24"/>
      <c r="Q73" s="5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9"/>
    </row>
    <row r="74" spans="1:29" ht="16" thickBot="1" x14ac:dyDescent="0.25">
      <c r="A74" s="11" t="str">
        <f ca="1">CONCATENATE("Table ",N74,"b. College Enrollment Rates in the First Two Years after High School Graduation for Classes ",A76," and ",A77,", Student-Weighted Totals")</f>
        <v>Table 3b. College Enrollment Rates in the First Two Years after High School Graduation for Classes 2014 and 2015,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4">
        <f>3+5*($M$1-1)</f>
        <v>3</v>
      </c>
    </row>
    <row r="75" spans="1:29" s="10" customFormat="1" ht="33" thickBot="1" x14ac:dyDescent="0.25">
      <c r="A75" s="12"/>
      <c r="B75" s="21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4"/>
      <c r="N75" s="25"/>
      <c r="O75" s="24"/>
      <c r="P75" s="24"/>
      <c r="Q75" s="5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9"/>
    </row>
    <row r="76" spans="1:29" s="18" customFormat="1" ht="16" thickBot="1" x14ac:dyDescent="0.25">
      <c r="A76" s="14">
        <f ca="1">INDIRECT(CONCATENATE("'All DATA'!",O$1,$N76))</f>
        <v>2014</v>
      </c>
      <c r="B76" s="15">
        <f t="shared" ref="B76:B77" ca="1" si="22">INDIRECT(CONCATENATE("'All DATA'!",P$1,$N76))</f>
        <v>41968</v>
      </c>
      <c r="C76" s="16">
        <f ca="1">IF(ISBLANK(INDIRECT(CONCATENATE("'All DATA'!",Q$1,$N76))),"*",INDIRECT(CONCATENATE("'All DATA'!",Q$1,$N76)))</f>
        <v>0.66810426991993899</v>
      </c>
      <c r="D76" s="16">
        <f t="shared" ref="D76:D77" ca="1" si="23">IF(ISBLANK(INDIRECT(CONCATENATE("'All DATA'!",R$1,$N76))),"*",INDIRECT(CONCATENATE("'All DATA'!",R$1,$N76)))</f>
        <v>0.54725028593213876</v>
      </c>
      <c r="E76" s="16">
        <f t="shared" ref="E76:E77" ca="1" si="24">IF(ISBLANK(INDIRECT(CONCATENATE("'All DATA'!",S$1,$N76))),"*",INDIRECT(CONCATENATE("'All DATA'!",S$1,$N76)))</f>
        <v>0.12085398398780023</v>
      </c>
      <c r="F76" s="16">
        <f t="shared" ref="F76:F77" ca="1" si="25">IF(ISBLANK(INDIRECT(CONCATENATE("'All DATA'!",T$1,$N76))),"*",INDIRECT(CONCATENATE("'All DATA'!",T$1,$N76)))</f>
        <v>0.28202439954250857</v>
      </c>
      <c r="G76" s="16">
        <f t="shared" ref="G76:G77" ca="1" si="26">IF(ISBLANK(INDIRECT(CONCATENATE("'All DATA'!",U$1,$N76))),"*",INDIRECT(CONCATENATE("'All DATA'!",U$1,$N76)))</f>
        <v>0.38607987037743041</v>
      </c>
      <c r="H76" s="16">
        <f t="shared" ref="H76:H77" ca="1" si="27">IF(ISBLANK(INDIRECT(CONCATENATE("'All DATA'!",V$1,$N76))),"*",INDIRECT(CONCATENATE("'All DATA'!",V$1,$N76)))</f>
        <v>0.57038696149447199</v>
      </c>
      <c r="I76" s="16">
        <f t="shared" ref="I76:I77" ca="1" si="28">IF(ISBLANK(INDIRECT(CONCATENATE("'All DATA'!",W$1,$N76))),"*",INDIRECT(CONCATENATE("'All DATA'!",W$1,$N76)))</f>
        <v>9.7717308425467025E-2</v>
      </c>
      <c r="K76" s="5"/>
      <c r="L76" s="5"/>
      <c r="M76" s="24"/>
      <c r="N76" s="24">
        <f>6+8*($M$1-1)</f>
        <v>6</v>
      </c>
      <c r="O76" s="24"/>
      <c r="P76" s="24"/>
      <c r="Q76" s="5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9"/>
    </row>
    <row r="77" spans="1:29" s="10" customFormat="1" ht="16" thickBot="1" x14ac:dyDescent="0.25">
      <c r="A77" s="14">
        <f ca="1">INDIRECT(CONCATENATE("'All DATA'!",O$1,$N77))</f>
        <v>2015</v>
      </c>
      <c r="B77" s="15">
        <f t="shared" ca="1" si="22"/>
        <v>43834</v>
      </c>
      <c r="C77" s="16">
        <f ca="1">IF(ISBLANK(INDIRECT(CONCATENATE("'All DATA'!",Q$1,$N77))),"*",INDIRECT(CONCATENATE("'All DATA'!",Q$1,$N77)))</f>
        <v>0.66649176438381164</v>
      </c>
      <c r="D77" s="16">
        <f t="shared" ca="1" si="23"/>
        <v>0.55137564447689014</v>
      </c>
      <c r="E77" s="16">
        <f t="shared" ca="1" si="24"/>
        <v>0.11511611990692157</v>
      </c>
      <c r="F77" s="16">
        <f t="shared" ca="1" si="25"/>
        <v>0.27371446822101564</v>
      </c>
      <c r="G77" s="16">
        <f t="shared" ca="1" si="26"/>
        <v>0.392777296162796</v>
      </c>
      <c r="H77" s="16">
        <f t="shared" ca="1" si="27"/>
        <v>0.56894191723319798</v>
      </c>
      <c r="I77" s="16">
        <f t="shared" ca="1" si="28"/>
        <v>9.7549847150613683E-2</v>
      </c>
      <c r="K77" s="5"/>
      <c r="L77" s="5"/>
      <c r="M77" s="24"/>
      <c r="N77" s="24">
        <f>7+8*($M$1-1)</f>
        <v>7</v>
      </c>
      <c r="O77" s="24"/>
      <c r="P77" s="24"/>
      <c r="Q77" s="5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9"/>
    </row>
    <row r="78" spans="1:29" s="9" customFormat="1" x14ac:dyDescent="0.2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4"/>
      <c r="N78" s="24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0"/>
      <c r="AC78" s="20"/>
    </row>
    <row r="79" spans="1:29" s="10" customFormat="1" x14ac:dyDescent="0.2">
      <c r="B79" s="23"/>
      <c r="L79" s="18"/>
      <c r="M79" s="24"/>
      <c r="N79" s="5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9"/>
    </row>
    <row r="80" spans="1:29" s="10" customFormat="1" x14ac:dyDescent="0.2">
      <c r="A80" s="10" t="str">
        <f ca="1">CONCATENATE("Figure ", RIGHT(A74,LEN(A74)-6))</f>
        <v>Figure 3b. College Enrollment Rates in the First Two Years after High School Graduation for Classes 2014 and 2015, Student-Weighted Totals</v>
      </c>
      <c r="B80" s="23"/>
      <c r="L80" s="18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9"/>
    </row>
    <row r="81" spans="2:29" s="10" customFormat="1" x14ac:dyDescent="0.2">
      <c r="B81" s="23"/>
      <c r="L81" s="18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9"/>
    </row>
    <row r="82" spans="2:29" s="10" customFormat="1" x14ac:dyDescent="0.2">
      <c r="B82" s="23"/>
      <c r="L82" s="18"/>
      <c r="M82" s="24"/>
      <c r="N82" s="24"/>
      <c r="O82" s="24"/>
      <c r="P82" s="24"/>
      <c r="Q82" s="5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9"/>
    </row>
    <row r="83" spans="2:29" s="10" customFormat="1" x14ac:dyDescent="0.2">
      <c r="B83" s="23"/>
      <c r="L83" s="18"/>
      <c r="M83" s="24"/>
      <c r="N83" s="24"/>
      <c r="O83" s="24"/>
      <c r="P83" s="24"/>
      <c r="Q83" s="5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9"/>
    </row>
    <row r="84" spans="2:29" s="10" customFormat="1" x14ac:dyDescent="0.2">
      <c r="B84" s="23"/>
      <c r="L84" s="18"/>
      <c r="M84" s="24"/>
      <c r="N84" s="24"/>
      <c r="O84" s="24"/>
      <c r="P84" s="24"/>
      <c r="Q84" s="5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9"/>
    </row>
    <row r="85" spans="2:29" s="10" customFormat="1" x14ac:dyDescent="0.2">
      <c r="B85" s="23"/>
      <c r="L85" s="18"/>
      <c r="M85" s="24"/>
      <c r="N85" s="24"/>
      <c r="O85" s="24"/>
      <c r="P85" s="24"/>
      <c r="Q85" s="5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9"/>
    </row>
    <row r="86" spans="2:29" s="10" customFormat="1" x14ac:dyDescent="0.2">
      <c r="B86" s="23"/>
      <c r="L86" s="18"/>
      <c r="M86" s="24"/>
      <c r="N86" s="24"/>
      <c r="O86" s="24"/>
      <c r="P86" s="24"/>
      <c r="Q86" s="5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9"/>
    </row>
    <row r="87" spans="2:29" s="10" customFormat="1" x14ac:dyDescent="0.2">
      <c r="B87" s="23"/>
      <c r="L87" s="18"/>
      <c r="M87" s="24"/>
      <c r="N87" s="24"/>
      <c r="O87" s="24"/>
      <c r="P87" s="24"/>
      <c r="Q87" s="5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9"/>
    </row>
    <row r="88" spans="2:29" s="10" customFormat="1" x14ac:dyDescent="0.2">
      <c r="B88" s="23"/>
      <c r="L88" s="18"/>
      <c r="M88" s="24"/>
      <c r="N88" s="24"/>
      <c r="O88" s="24"/>
      <c r="P88" s="24"/>
      <c r="Q88" s="5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9"/>
    </row>
    <row r="89" spans="2:29" s="10" customFormat="1" x14ac:dyDescent="0.2">
      <c r="B89" s="23"/>
      <c r="L89" s="18"/>
      <c r="M89" s="24"/>
      <c r="N89" s="24"/>
      <c r="O89" s="24"/>
      <c r="P89" s="24"/>
      <c r="Q89" s="5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9"/>
    </row>
    <row r="90" spans="2:29" s="10" customFormat="1" x14ac:dyDescent="0.2">
      <c r="B90" s="23"/>
      <c r="L90" s="18"/>
      <c r="M90" s="24"/>
      <c r="N90" s="24"/>
      <c r="O90" s="24"/>
      <c r="P90" s="24"/>
      <c r="Q90" s="5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9"/>
    </row>
    <row r="91" spans="2:29" s="10" customFormat="1" x14ac:dyDescent="0.2">
      <c r="B91" s="23"/>
      <c r="L91" s="18"/>
      <c r="M91" s="24"/>
      <c r="N91" s="24"/>
      <c r="O91" s="24"/>
      <c r="P91" s="24"/>
      <c r="Q91" s="5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9"/>
    </row>
    <row r="92" spans="2:29" s="10" customFormat="1" x14ac:dyDescent="0.2">
      <c r="B92" s="23"/>
      <c r="L92" s="18"/>
      <c r="M92" s="24"/>
      <c r="N92" s="24"/>
      <c r="O92" s="24"/>
      <c r="P92" s="24"/>
      <c r="Q92" s="5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9"/>
    </row>
    <row r="93" spans="2:29" s="10" customFormat="1" x14ac:dyDescent="0.2">
      <c r="B93" s="23"/>
      <c r="L93" s="18"/>
      <c r="M93" s="24"/>
      <c r="N93" s="24"/>
      <c r="O93" s="24"/>
      <c r="P93" s="24"/>
      <c r="Q93" s="5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9"/>
    </row>
    <row r="94" spans="2:29" s="10" customFormat="1" x14ac:dyDescent="0.2">
      <c r="B94" s="23"/>
      <c r="L94" s="18"/>
      <c r="M94" s="24"/>
      <c r="N94" s="24"/>
      <c r="O94" s="24"/>
      <c r="P94" s="24"/>
      <c r="Q94" s="5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9"/>
    </row>
    <row r="95" spans="2:29" s="10" customFormat="1" x14ac:dyDescent="0.2">
      <c r="B95" s="23"/>
      <c r="L95" s="18"/>
      <c r="M95" s="24"/>
      <c r="N95" s="24"/>
      <c r="O95" s="24"/>
      <c r="P95" s="24"/>
      <c r="Q95" s="5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9"/>
    </row>
    <row r="96" spans="2:29" s="10" customFormat="1" x14ac:dyDescent="0.2">
      <c r="B96" s="23"/>
      <c r="L96" s="18"/>
      <c r="M96" s="24"/>
      <c r="N96" s="24"/>
      <c r="O96" s="24"/>
      <c r="P96" s="24"/>
      <c r="Q96" s="5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9"/>
    </row>
    <row r="97" spans="1:29" s="10" customFormat="1" x14ac:dyDescent="0.2">
      <c r="B97" s="23"/>
      <c r="L97" s="18"/>
      <c r="M97" s="24"/>
      <c r="N97" s="24"/>
      <c r="O97" s="24"/>
      <c r="P97" s="24"/>
      <c r="Q97" s="5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9"/>
    </row>
    <row r="98" spans="1:29" s="10" customFormat="1" x14ac:dyDescent="0.2">
      <c r="B98" s="23"/>
      <c r="L98" s="18"/>
      <c r="M98" s="24"/>
      <c r="N98" s="24"/>
      <c r="O98" s="24"/>
      <c r="P98" s="24"/>
      <c r="Q98" s="5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9"/>
    </row>
    <row r="99" spans="1:29" s="10" customFormat="1" x14ac:dyDescent="0.2">
      <c r="A99"/>
      <c r="B99" s="23"/>
      <c r="C99"/>
      <c r="D99"/>
      <c r="E99"/>
      <c r="F99"/>
      <c r="G99"/>
      <c r="H99"/>
      <c r="I99"/>
      <c r="J99"/>
      <c r="K99"/>
      <c r="L99" s="18"/>
      <c r="M99" s="24"/>
      <c r="N99" s="24"/>
      <c r="O99" s="24"/>
      <c r="P99" s="24"/>
      <c r="Q99" s="5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9"/>
    </row>
    <row r="100" spans="1:29" s="10" customFormat="1" x14ac:dyDescent="0.2">
      <c r="B100" s="23"/>
      <c r="L100" s="18"/>
      <c r="M100" s="24"/>
      <c r="N100" s="24"/>
      <c r="O100" s="24"/>
      <c r="P100" s="24"/>
      <c r="Q100" s="5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9"/>
    </row>
    <row r="101" spans="1:29" s="18" customFormat="1" ht="16" thickBot="1" x14ac:dyDescent="0.25">
      <c r="A101" s="11" t="str">
        <f ca="1">CONCATENATE("Table ",N101,"a. Persistence Rates from First to Second Year of College for Class of ",A103,", School Percentile Distribution")</f>
        <v>Table 4a. Persistence Rates from First to Second Year of College for Class of 2015, School Percentile Distribution</v>
      </c>
      <c r="B101" s="23"/>
      <c r="M101" s="24"/>
      <c r="N101" s="24">
        <f>4+5*($M$1-1)</f>
        <v>4</v>
      </c>
      <c r="O101" s="24"/>
      <c r="P101" s="24"/>
      <c r="Q101" s="5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9"/>
    </row>
    <row r="102" spans="1:29" s="18" customFormat="1" ht="33" thickBot="1" x14ac:dyDescent="0.25">
      <c r="A102" s="12"/>
      <c r="B102" s="21" t="s">
        <v>37</v>
      </c>
      <c r="C102" s="13" t="s">
        <v>38</v>
      </c>
      <c r="D102" s="13" t="s">
        <v>39</v>
      </c>
      <c r="E102" s="13" t="s">
        <v>40</v>
      </c>
      <c r="M102" s="24"/>
      <c r="N102" s="24"/>
      <c r="O102" s="24"/>
      <c r="P102" s="24"/>
      <c r="Q102" s="5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9"/>
    </row>
    <row r="103" spans="1:29" s="18" customFormat="1" ht="16" thickBot="1" x14ac:dyDescent="0.25">
      <c r="A103" s="14">
        <f ca="1">INDIRECT(CONCATENATE("'ALL DATA'!",O$1,$N103))</f>
        <v>2015</v>
      </c>
      <c r="B103" s="15">
        <f ca="1">INDIRECT(CONCATENATE("'ALL DATA'!",X$1,$N103))</f>
        <v>496</v>
      </c>
      <c r="C103" s="16">
        <f ca="1">IF(ISBLANK(INDIRECT(CONCATENATE("'ALL DATA'!",Y$1,$N103))),"*",INDIRECT(CONCATENATE("'ALL DATA'!",Y$1,$N103)))</f>
        <v>0.70588235294117652</v>
      </c>
      <c r="D103" s="16">
        <f t="shared" ref="D103" ca="1" si="29">IF(ISBLANK(INDIRECT(CONCATENATE("'ALL DATA'!",Z$1,$N103))),"*",INDIRECT(CONCATENATE("'ALL DATA'!",Z$1,$N103)))</f>
        <v>0.8045977011494253</v>
      </c>
      <c r="E103" s="16">
        <f t="shared" ref="E103" ca="1" si="30">IF(ISBLANK(INDIRECT(CONCATENATE("'ALL DATA'!",AA$1,$N103))),"*",INDIRECT(CONCATENATE("'ALL DATA'!",AA$1,$N103)))</f>
        <v>0.89156626506024095</v>
      </c>
      <c r="M103" s="24"/>
      <c r="N103" s="24">
        <f>8+8*($M$1-1)</f>
        <v>8</v>
      </c>
      <c r="O103" s="24"/>
      <c r="P103" s="24"/>
      <c r="Q103" s="5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9"/>
    </row>
    <row r="106" spans="1:29" ht="16" thickBot="1" x14ac:dyDescent="0.25">
      <c r="A106" s="11" t="str">
        <f ca="1">CONCATENATE("Table ",N106,"b. Persistence Rates from First to Second Year of College for Class of ",A108,", Student-Weighted Totals")</f>
        <v>Table 4b. Persistence Rates from First to Second Year of College for Class of 2015,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4">
        <f>4+5*($M$1-1)</f>
        <v>4</v>
      </c>
    </row>
    <row r="107" spans="1:29" s="10" customFormat="1" ht="49" thickBot="1" x14ac:dyDescent="0.25">
      <c r="A107" s="12"/>
      <c r="B107" s="21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4"/>
      <c r="N107" s="25"/>
      <c r="O107" s="24"/>
      <c r="P107" s="24"/>
      <c r="Q107" s="5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9"/>
    </row>
    <row r="108" spans="1:29" s="10" customFormat="1" ht="16" thickBot="1" x14ac:dyDescent="0.25">
      <c r="A108" s="14">
        <f ca="1">INDIRECT(CONCATENATE("'All DATA'!",O$1,$N108))</f>
        <v>2015</v>
      </c>
      <c r="B108" s="15">
        <f t="shared" ref="B108" ca="1" si="31">INDIRECT(CONCATENATE("'All DATA'!",P$1,$N108))</f>
        <v>27139</v>
      </c>
      <c r="C108" s="16">
        <f ca="1">IF(ISBLANK(INDIRECT(CONCATENATE("'All DATA'!",Q$1,$N108))),"*",INDIRECT(CONCATENATE("'All DATA'!",Q$1,$N108)))</f>
        <v>0.81944802682486462</v>
      </c>
      <c r="D108" s="16">
        <f t="shared" ref="D108" ca="1" si="32">IF(ISBLANK(INDIRECT(CONCATENATE("'All DATA'!",R$1,$N108))),"*",INDIRECT(CONCATENATE("'All DATA'!",R$1,$N108)))</f>
        <v>0.81318730442556997</v>
      </c>
      <c r="E108" s="16">
        <f t="shared" ref="E108" ca="1" si="33">IF(ISBLANK(INDIRECT(CONCATENATE("'All DATA'!",S$1,$N108))),"*",INDIRECT(CONCATENATE("'All DATA'!",S$1,$N108)))</f>
        <v>0.84881526525477036</v>
      </c>
      <c r="F108" s="16">
        <f t="shared" ref="F108" ca="1" si="34">IF(ISBLANK(INDIRECT(CONCATENATE("'All DATA'!",T$1,$N108))),"*",INDIRECT(CONCATENATE("'All DATA'!",T$1,$N108)))</f>
        <v>0.73462813832306961</v>
      </c>
      <c r="G108" s="16">
        <f t="shared" ref="G108" ca="1" si="35">IF(ISBLANK(INDIRECT(CONCATENATE("'All DATA'!",U$1,$N108))),"*",INDIRECT(CONCATENATE("'All DATA'!",U$1,$N108)))</f>
        <v>0.87343222383019781</v>
      </c>
      <c r="H108" s="16">
        <f t="shared" ref="H108" ca="1" si="36">IF(ISBLANK(INDIRECT(CONCATENATE("'All DATA'!",V$1,$N108))),"*",INDIRECT(CONCATENATE("'All DATA'!",V$1,$N108)))</f>
        <v>0.81309498169287098</v>
      </c>
      <c r="I108" s="16">
        <f t="shared" ref="I108" ca="1" si="37">IF(ISBLANK(INDIRECT(CONCATENATE("'All DATA'!",W$1,$N108))),"*",INDIRECT(CONCATENATE("'All DATA'!",W$1,$N108)))</f>
        <v>0.85703363914373087</v>
      </c>
      <c r="K108" s="5"/>
      <c r="L108" s="5"/>
      <c r="M108" s="24"/>
      <c r="N108" s="24">
        <f>8+8*($M$1-1)</f>
        <v>8</v>
      </c>
      <c r="O108" s="24"/>
      <c r="P108" s="24"/>
      <c r="Q108" s="5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9"/>
    </row>
    <row r="109" spans="1:29" s="9" customFormat="1" x14ac:dyDescent="0.2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4"/>
      <c r="N109" s="24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0"/>
      <c r="AC109" s="20"/>
    </row>
    <row r="110" spans="1:29" s="10" customFormat="1" x14ac:dyDescent="0.2">
      <c r="B110" s="23"/>
      <c r="L110" s="18"/>
      <c r="M110" s="24"/>
      <c r="N110" s="5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9"/>
    </row>
    <row r="111" spans="1:29" s="10" customFormat="1" x14ac:dyDescent="0.2">
      <c r="A111" s="10" t="str">
        <f ca="1">CONCATENATE("Figure ", RIGHT(A106,LEN(A106)-6))</f>
        <v>Figure 4b. Persistence Rates from First to Second Year of College for Class of 2015, Student-Weighted Totals</v>
      </c>
      <c r="B111" s="23"/>
      <c r="L111" s="18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9"/>
    </row>
    <row r="112" spans="1:29" s="10" customFormat="1" x14ac:dyDescent="0.2">
      <c r="B112" s="23"/>
      <c r="L112" s="18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9"/>
    </row>
    <row r="113" spans="2:29" s="10" customFormat="1" x14ac:dyDescent="0.2">
      <c r="B113" s="23"/>
      <c r="L113" s="18"/>
      <c r="M113" s="24"/>
      <c r="N113" s="24"/>
      <c r="O113" s="24"/>
      <c r="P113" s="24"/>
      <c r="Q113" s="5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9"/>
    </row>
    <row r="114" spans="2:29" s="10" customFormat="1" x14ac:dyDescent="0.2">
      <c r="B114" s="23"/>
      <c r="L114" s="18"/>
      <c r="M114" s="24"/>
      <c r="N114" s="24"/>
      <c r="O114" s="24"/>
      <c r="P114" s="24"/>
      <c r="Q114" s="5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9"/>
    </row>
    <row r="115" spans="2:29" s="10" customFormat="1" x14ac:dyDescent="0.2">
      <c r="B115" s="23"/>
      <c r="L115" s="18"/>
      <c r="M115" s="24"/>
      <c r="N115" s="24"/>
      <c r="O115" s="24"/>
      <c r="P115" s="24"/>
      <c r="Q115" s="5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9"/>
    </row>
    <row r="116" spans="2:29" s="10" customFormat="1" x14ac:dyDescent="0.2">
      <c r="B116" s="23"/>
      <c r="L116" s="18"/>
      <c r="M116" s="24"/>
      <c r="N116" s="24"/>
      <c r="O116" s="24"/>
      <c r="P116" s="24"/>
      <c r="Q116" s="5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9"/>
    </row>
    <row r="117" spans="2:29" s="10" customFormat="1" x14ac:dyDescent="0.2">
      <c r="B117" s="23"/>
      <c r="L117" s="18"/>
      <c r="M117" s="24"/>
      <c r="N117" s="24"/>
      <c r="O117" s="24"/>
      <c r="P117" s="24"/>
      <c r="Q117" s="5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9"/>
    </row>
    <row r="118" spans="2:29" s="10" customFormat="1" x14ac:dyDescent="0.2">
      <c r="B118" s="23"/>
      <c r="L118" s="18"/>
      <c r="M118" s="24"/>
      <c r="N118" s="24"/>
      <c r="O118" s="24"/>
      <c r="P118" s="24"/>
      <c r="Q118" s="5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9"/>
    </row>
    <row r="119" spans="2:29" s="10" customFormat="1" x14ac:dyDescent="0.2">
      <c r="B119" s="23"/>
      <c r="L119" s="18"/>
      <c r="M119" s="24"/>
      <c r="N119" s="24"/>
      <c r="O119" s="24"/>
      <c r="P119" s="24"/>
      <c r="Q119" s="5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9"/>
    </row>
    <row r="120" spans="2:29" s="10" customFormat="1" x14ac:dyDescent="0.2">
      <c r="B120" s="23"/>
      <c r="L120" s="18"/>
      <c r="M120" s="24"/>
      <c r="N120" s="24"/>
      <c r="O120" s="24"/>
      <c r="P120" s="24"/>
      <c r="Q120" s="5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9"/>
    </row>
    <row r="121" spans="2:29" s="10" customFormat="1" x14ac:dyDescent="0.2">
      <c r="B121" s="23"/>
      <c r="L121" s="18"/>
      <c r="M121" s="24"/>
      <c r="N121" s="24"/>
      <c r="O121" s="24"/>
      <c r="P121" s="24"/>
      <c r="Q121" s="5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9"/>
    </row>
    <row r="122" spans="2:29" s="10" customFormat="1" x14ac:dyDescent="0.2">
      <c r="B122" s="23"/>
      <c r="L122" s="18"/>
      <c r="M122" s="24"/>
      <c r="N122" s="24"/>
      <c r="O122" s="24"/>
      <c r="P122" s="24"/>
      <c r="Q122" s="5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9"/>
    </row>
    <row r="123" spans="2:29" s="10" customFormat="1" x14ac:dyDescent="0.2">
      <c r="B123" s="23"/>
      <c r="L123" s="18"/>
      <c r="M123" s="24"/>
      <c r="N123" s="24"/>
      <c r="O123" s="24"/>
      <c r="P123" s="24"/>
      <c r="Q123" s="5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9"/>
    </row>
    <row r="124" spans="2:29" s="10" customFormat="1" x14ac:dyDescent="0.2">
      <c r="B124" s="23"/>
      <c r="L124" s="18"/>
      <c r="M124" s="24"/>
      <c r="N124" s="24"/>
      <c r="O124" s="24"/>
      <c r="P124" s="24"/>
      <c r="Q124" s="5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9"/>
    </row>
    <row r="125" spans="2:29" s="10" customFormat="1" x14ac:dyDescent="0.2">
      <c r="B125" s="23"/>
      <c r="L125" s="18"/>
      <c r="M125" s="24"/>
      <c r="N125" s="24"/>
      <c r="O125" s="24"/>
      <c r="P125" s="24"/>
      <c r="Q125" s="5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9"/>
    </row>
    <row r="126" spans="2:29" s="10" customFormat="1" x14ac:dyDescent="0.2">
      <c r="B126" s="23"/>
      <c r="L126" s="18"/>
      <c r="M126" s="24"/>
      <c r="N126" s="24"/>
      <c r="O126" s="24"/>
      <c r="P126" s="24"/>
      <c r="Q126" s="5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9"/>
    </row>
    <row r="127" spans="2:29" s="10" customFormat="1" x14ac:dyDescent="0.2">
      <c r="B127" s="23"/>
      <c r="L127" s="18"/>
      <c r="M127" s="24"/>
      <c r="N127" s="24"/>
      <c r="O127" s="24"/>
      <c r="P127" s="24"/>
      <c r="Q127" s="5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9"/>
    </row>
    <row r="128" spans="2:29" s="10" customFormat="1" x14ac:dyDescent="0.2">
      <c r="B128" s="23"/>
      <c r="L128" s="18"/>
      <c r="M128" s="24"/>
      <c r="N128" s="24"/>
      <c r="O128" s="24"/>
      <c r="P128" s="24"/>
      <c r="Q128" s="5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9"/>
    </row>
    <row r="129" spans="1:29" s="10" customFormat="1" x14ac:dyDescent="0.2">
      <c r="B129" s="23"/>
      <c r="L129" s="18"/>
      <c r="M129" s="24"/>
      <c r="N129" s="24"/>
      <c r="O129" s="24"/>
      <c r="P129" s="24"/>
      <c r="Q129" s="5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9"/>
    </row>
    <row r="130" spans="1:29" s="10" customFormat="1" x14ac:dyDescent="0.2">
      <c r="A130"/>
      <c r="B130" s="23"/>
      <c r="C130"/>
      <c r="D130"/>
      <c r="E130"/>
      <c r="F130"/>
      <c r="G130"/>
      <c r="H130"/>
      <c r="I130"/>
      <c r="J130"/>
      <c r="K130"/>
      <c r="L130" s="18"/>
      <c r="M130" s="24"/>
      <c r="N130" s="24"/>
      <c r="O130" s="24"/>
      <c r="P130" s="24"/>
      <c r="Q130" s="5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9"/>
    </row>
    <row r="131" spans="1:29" s="10" customFormat="1" x14ac:dyDescent="0.2">
      <c r="A131"/>
      <c r="B131" s="23"/>
      <c r="C131"/>
      <c r="D131"/>
      <c r="E131"/>
      <c r="F131"/>
      <c r="G131"/>
      <c r="H131"/>
      <c r="I131"/>
      <c r="J131"/>
      <c r="K131"/>
      <c r="L131" s="18"/>
      <c r="M131" s="24"/>
      <c r="N131" s="24"/>
      <c r="O131" s="24"/>
      <c r="P131" s="24"/>
      <c r="Q131" s="5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9"/>
    </row>
    <row r="132" spans="1:29" s="22" customFormat="1" ht="16" thickBot="1" x14ac:dyDescent="0.25">
      <c r="A132" s="11" t="str">
        <f ca="1">CONCATENATE("Table ",N132,"a. Six-Year Completion Rates for Class of ",A134,", School Percentile Distribution")</f>
        <v>Table 5a. Six-Year Completion Rates for Class of 2011, School Percentile Distribution</v>
      </c>
      <c r="B132" s="23"/>
      <c r="M132" s="24"/>
      <c r="N132" s="24">
        <f>5+5*($M$1-1)</f>
        <v>5</v>
      </c>
      <c r="O132" s="24"/>
      <c r="P132" s="24"/>
      <c r="Q132" s="5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9"/>
    </row>
    <row r="133" spans="1:29" s="22" customFormat="1" ht="33" thickBot="1" x14ac:dyDescent="0.25">
      <c r="A133" s="12"/>
      <c r="B133" s="21" t="s">
        <v>37</v>
      </c>
      <c r="C133" s="13" t="s">
        <v>38</v>
      </c>
      <c r="D133" s="13" t="s">
        <v>39</v>
      </c>
      <c r="E133" s="13" t="s">
        <v>40</v>
      </c>
      <c r="M133" s="24"/>
      <c r="N133" s="24"/>
      <c r="O133" s="24"/>
      <c r="P133" s="24"/>
      <c r="Q133" s="5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9"/>
    </row>
    <row r="134" spans="1:29" s="22" customFormat="1" ht="16" thickBot="1" x14ac:dyDescent="0.25">
      <c r="A134" s="14">
        <f ca="1">INDIRECT(CONCATENATE("'ALL DATA'!",O$1,$N134))</f>
        <v>2011</v>
      </c>
      <c r="B134" s="15">
        <f ca="1">INDIRECT(CONCATENATE("'ALL DATA'!",X$1,$N134))</f>
        <v>361</v>
      </c>
      <c r="C134" s="16">
        <f ca="1">IF(ISBLANK(INDIRECT(CONCATENATE("'ALL DATA'!",Y$1,$N134))),"*",INDIRECT(CONCATENATE("'ALL DATA'!",Y$1,$N134)))</f>
        <v>0.11764705882352941</v>
      </c>
      <c r="D134" s="16">
        <f t="shared" ref="D134:E134" ca="1" si="38">IF(ISBLANK(INDIRECT(CONCATENATE("'ALL DATA'!",Z$1,$N134))),"*",INDIRECT(CONCATENATE("'ALL DATA'!",Z$1,$N134)))</f>
        <v>0.23595505617977527</v>
      </c>
      <c r="E134" s="16">
        <f t="shared" ca="1" si="38"/>
        <v>0.39534883720930231</v>
      </c>
      <c r="M134" s="24"/>
      <c r="N134" s="24">
        <f>9+8*($M$1-1)</f>
        <v>9</v>
      </c>
      <c r="O134" s="24"/>
      <c r="P134" s="24"/>
      <c r="Q134" s="5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9"/>
    </row>
    <row r="135" spans="1:29" s="22" customFormat="1" x14ac:dyDescent="0.2">
      <c r="B135" s="23"/>
      <c r="M135" s="24"/>
      <c r="N135" s="24"/>
      <c r="O135" s="24"/>
      <c r="P135" s="24"/>
      <c r="Q135" s="5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9"/>
    </row>
    <row r="136" spans="1:29" s="22" customFormat="1" x14ac:dyDescent="0.2">
      <c r="B136" s="23"/>
      <c r="M136" s="24"/>
      <c r="N136" s="24"/>
      <c r="O136" s="24"/>
      <c r="P136" s="24"/>
      <c r="Q136" s="5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9"/>
    </row>
    <row r="137" spans="1:29" s="22" customFormat="1" ht="16" thickBot="1" x14ac:dyDescent="0.25">
      <c r="A137" s="11" t="str">
        <f ca="1">CONCATENATE("Table ",N137,"b. Six-Year Completion Rates for Class of ",A139, ", Student-Weighted Totals")</f>
        <v>Table 5b. Six-Year Completion Rates for Class of 2011, Student-Weighted Totals</v>
      </c>
      <c r="B137" s="23"/>
      <c r="M137" s="24"/>
      <c r="N137" s="24">
        <f>5+5*($M$1-1)</f>
        <v>5</v>
      </c>
      <c r="O137" s="24"/>
      <c r="P137" s="24"/>
      <c r="Q137" s="5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9"/>
    </row>
    <row r="138" spans="1:29" s="22" customFormat="1" ht="33" thickBot="1" x14ac:dyDescent="0.25">
      <c r="A138" s="12"/>
      <c r="B138" s="21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4"/>
      <c r="N138" s="25"/>
      <c r="O138" s="24"/>
      <c r="P138" s="24"/>
      <c r="Q138" s="5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9"/>
    </row>
    <row r="139" spans="1:29" s="22" customFormat="1" ht="16" thickBot="1" x14ac:dyDescent="0.25">
      <c r="A139" s="14">
        <f ca="1">INDIRECT(CONCATENATE("'All DATA'!",O$1,$N139))</f>
        <v>2011</v>
      </c>
      <c r="B139" s="15">
        <f t="shared" ref="B139" ca="1" si="39">INDIRECT(CONCATENATE("'All DATA'!",P$1,$N139))</f>
        <v>26444</v>
      </c>
      <c r="C139" s="16">
        <f ca="1">IF(ISBLANK(INDIRECT(CONCATENATE("'All DATA'!",Q$1,$N139))),"*",INDIRECT(CONCATENATE("'All DATA'!",Q$1,$N139)))</f>
        <v>0.27431553471486914</v>
      </c>
      <c r="D139" s="16">
        <f t="shared" ref="D139:I139" ca="1" si="40">IF(ISBLANK(INDIRECT(CONCATENATE("'All DATA'!",R$1,$N139))),"*",INDIRECT(CONCATENATE("'All DATA'!",R$1,$N139)))</f>
        <v>0.19599909242172137</v>
      </c>
      <c r="E139" s="16">
        <f t="shared" ca="1" si="40"/>
        <v>7.8316442293147784E-2</v>
      </c>
      <c r="F139" s="16">
        <f t="shared" ca="1" si="40"/>
        <v>6.6064135531689605E-2</v>
      </c>
      <c r="G139" s="16">
        <f t="shared" ca="1" si="40"/>
        <v>0.20825139918317956</v>
      </c>
      <c r="H139" s="16">
        <f t="shared" ca="1" si="40"/>
        <v>0.21691120859174104</v>
      </c>
      <c r="I139" s="16">
        <f t="shared" ca="1" si="40"/>
        <v>5.7404326123128117E-2</v>
      </c>
      <c r="K139" s="5"/>
      <c r="L139" s="5"/>
      <c r="M139" s="24"/>
      <c r="N139" s="24">
        <f>9+8*($M$1-1)</f>
        <v>9</v>
      </c>
      <c r="O139" s="24"/>
      <c r="P139" s="24"/>
      <c r="Q139" s="5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9"/>
    </row>
    <row r="140" spans="1:29" s="9" customFormat="1" x14ac:dyDescent="0.2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2"/>
      <c r="L140" s="22"/>
      <c r="M140" s="24"/>
      <c r="N140" s="24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0"/>
      <c r="AC140" s="20"/>
    </row>
    <row r="141" spans="1:29" s="22" customFormat="1" x14ac:dyDescent="0.2">
      <c r="B141" s="23"/>
      <c r="M141" s="24"/>
      <c r="N141" s="5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9"/>
    </row>
    <row r="142" spans="1:29" s="22" customFormat="1" x14ac:dyDescent="0.2">
      <c r="A142" s="22" t="str">
        <f ca="1">CONCATENATE("Figure ", RIGHT(A137,LEN(A137)-6))</f>
        <v>Figure 5b. Six-Year Completion Rates for Class of 2011, Student-Weighted Totals</v>
      </c>
      <c r="B142" s="23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9"/>
    </row>
    <row r="143" spans="1:29" s="22" customFormat="1" x14ac:dyDescent="0.2">
      <c r="B143" s="23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9"/>
    </row>
    <row r="144" spans="1:29" s="22" customFormat="1" x14ac:dyDescent="0.2">
      <c r="B144" s="23"/>
      <c r="M144" s="24"/>
      <c r="N144" s="24"/>
      <c r="O144" s="24"/>
      <c r="P144" s="24"/>
      <c r="Q144" s="5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9"/>
    </row>
    <row r="145" spans="2:29" s="22" customFormat="1" x14ac:dyDescent="0.2">
      <c r="B145" s="23"/>
      <c r="M145" s="24"/>
      <c r="N145" s="24"/>
      <c r="O145" s="24"/>
      <c r="P145" s="24"/>
      <c r="Q145" s="5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9"/>
    </row>
    <row r="146" spans="2:29" s="22" customFormat="1" x14ac:dyDescent="0.2">
      <c r="B146" s="23"/>
      <c r="M146" s="24"/>
      <c r="N146" s="24"/>
      <c r="O146" s="24"/>
      <c r="P146" s="24"/>
      <c r="Q146" s="5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9"/>
    </row>
    <row r="147" spans="2:29" s="22" customFormat="1" x14ac:dyDescent="0.2">
      <c r="B147" s="23"/>
      <c r="M147" s="24"/>
      <c r="N147" s="24"/>
      <c r="O147" s="24"/>
      <c r="P147" s="24"/>
      <c r="Q147" s="5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9"/>
    </row>
    <row r="148" spans="2:29" s="22" customFormat="1" x14ac:dyDescent="0.2">
      <c r="B148" s="23"/>
      <c r="M148" s="24"/>
      <c r="N148" s="24"/>
      <c r="O148" s="24"/>
      <c r="P148" s="24"/>
      <c r="Q148" s="5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9"/>
    </row>
    <row r="149" spans="2:29" s="22" customFormat="1" x14ac:dyDescent="0.2">
      <c r="B149" s="23"/>
      <c r="M149" s="24"/>
      <c r="N149" s="24"/>
      <c r="O149" s="24"/>
      <c r="P149" s="24"/>
      <c r="Q149" s="5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9"/>
    </row>
    <row r="150" spans="2:29" s="22" customFormat="1" x14ac:dyDescent="0.2">
      <c r="B150" s="23"/>
      <c r="M150" s="24"/>
      <c r="N150" s="24"/>
      <c r="O150" s="24"/>
      <c r="P150" s="24"/>
      <c r="Q150" s="5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9"/>
    </row>
    <row r="151" spans="2:29" s="22" customFormat="1" x14ac:dyDescent="0.2">
      <c r="B151" s="23"/>
      <c r="M151" s="24"/>
      <c r="N151" s="24"/>
      <c r="O151" s="24"/>
      <c r="P151" s="24"/>
      <c r="Q151" s="5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9"/>
    </row>
    <row r="152" spans="2:29" s="22" customFormat="1" x14ac:dyDescent="0.2">
      <c r="B152" s="23"/>
      <c r="M152" s="24"/>
      <c r="N152" s="24"/>
      <c r="O152" s="24"/>
      <c r="P152" s="24"/>
      <c r="Q152" s="5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9"/>
    </row>
    <row r="153" spans="2:29" s="22" customFormat="1" x14ac:dyDescent="0.2">
      <c r="B153" s="23"/>
      <c r="M153" s="24"/>
      <c r="N153" s="24"/>
      <c r="O153" s="24"/>
      <c r="P153" s="24"/>
      <c r="Q153" s="5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9"/>
    </row>
    <row r="154" spans="2:29" s="22" customFormat="1" x14ac:dyDescent="0.2">
      <c r="B154" s="23"/>
      <c r="M154" s="24"/>
      <c r="N154" s="24"/>
      <c r="O154" s="24"/>
      <c r="P154" s="24"/>
      <c r="Q154" s="5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9"/>
    </row>
    <row r="155" spans="2:29" s="22" customFormat="1" x14ac:dyDescent="0.2">
      <c r="B155" s="23"/>
      <c r="M155" s="24"/>
      <c r="N155" s="24"/>
      <c r="O155" s="24"/>
      <c r="P155" s="24"/>
      <c r="Q155" s="5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9"/>
    </row>
    <row r="156" spans="2:29" s="22" customFormat="1" x14ac:dyDescent="0.2">
      <c r="B156" s="23"/>
      <c r="M156" s="24"/>
      <c r="N156" s="24"/>
      <c r="O156" s="24"/>
      <c r="P156" s="24"/>
      <c r="Q156" s="5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9"/>
    </row>
    <row r="157" spans="2:29" s="22" customFormat="1" x14ac:dyDescent="0.2">
      <c r="B157" s="23"/>
      <c r="M157" s="24"/>
      <c r="N157" s="24"/>
      <c r="O157" s="24"/>
      <c r="P157" s="24"/>
      <c r="Q157" s="5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9"/>
    </row>
    <row r="158" spans="2:29" s="22" customFormat="1" x14ac:dyDescent="0.2">
      <c r="B158" s="23"/>
      <c r="M158" s="24"/>
      <c r="N158" s="24"/>
      <c r="O158" s="24"/>
      <c r="P158" s="24"/>
      <c r="Q158" s="5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9"/>
    </row>
    <row r="159" spans="2:29" s="22" customFormat="1" x14ac:dyDescent="0.2">
      <c r="B159" s="23"/>
      <c r="M159" s="24"/>
      <c r="N159" s="24"/>
      <c r="O159" s="24"/>
      <c r="P159" s="24"/>
      <c r="Q159" s="5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9"/>
    </row>
    <row r="160" spans="2:29" s="22" customFormat="1" x14ac:dyDescent="0.2">
      <c r="B160" s="23"/>
      <c r="M160" s="24"/>
      <c r="N160" s="24"/>
      <c r="O160" s="24"/>
      <c r="P160" s="24"/>
      <c r="Q160" s="5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9"/>
    </row>
    <row r="161" spans="1:29" s="22" customFormat="1" x14ac:dyDescent="0.2">
      <c r="B161" s="23"/>
      <c r="M161" s="24"/>
      <c r="N161" s="24"/>
      <c r="O161" s="24"/>
      <c r="P161" s="24"/>
      <c r="Q161" s="5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9"/>
    </row>
    <row r="163" spans="1:29" x14ac:dyDescent="0.2">
      <c r="A163" s="28"/>
    </row>
    <row r="164" spans="1:29" x14ac:dyDescent="0.2">
      <c r="A164" s="28" t="s">
        <v>47</v>
      </c>
    </row>
  </sheetData>
  <pageMargins left="0.7" right="0.7" top="0.75" bottom="0.75" header="0.3" footer="0.3"/>
  <pageSetup scale="8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B21CB-2B53-49C5-8815-10B93BC84E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4AA765-C726-4672-A2D8-F88DAAEE69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7705A-9945-46E4-8E1D-8AC76C959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DATA</vt:lpstr>
      <vt:lpstr>group (1)</vt:lpstr>
      <vt:lpstr>'group 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 Office User</cp:lastModifiedBy>
  <cp:lastPrinted>2014-04-30T12:07:14Z</cp:lastPrinted>
  <dcterms:created xsi:type="dcterms:W3CDTF">2013-05-01T18:07:04Z</dcterms:created>
  <dcterms:modified xsi:type="dcterms:W3CDTF">2018-09-26T13:35:32Z</dcterms:modified>
</cp:coreProperties>
</file>