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4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5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7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Volumes/marketingfiles/_Design Files/Print/Research Services/_Research Reports/High School Benchmarking/2018/"/>
    </mc:Choice>
  </mc:AlternateContent>
  <xr:revisionPtr revIDLastSave="0" documentId="8_{4FC5F506-2FB9-D642-B77C-7300101EDC2E}" xr6:coauthVersionLast="36" xr6:coauthVersionMax="36" xr10:uidLastSave="{00000000-0000-0000-0000-000000000000}"/>
  <bookViews>
    <workbookView xWindow="480" yWindow="460" windowWidth="18200" windowHeight="11640" tabRatio="904" activeTab="1" xr2:uid="{00000000-000D-0000-FFFF-FFFF00000000}"/>
  </bookViews>
  <sheets>
    <sheet name="All DATA" sheetId="110" state="hidden" r:id="rId1"/>
    <sheet name="group (1)" sheetId="1" r:id="rId2"/>
    <sheet name="group (2)" sheetId="259" r:id="rId3"/>
    <sheet name="group (3)" sheetId="260" r:id="rId4"/>
    <sheet name="group (4)" sheetId="261" r:id="rId5"/>
    <sheet name="group (5)" sheetId="262" r:id="rId6"/>
    <sheet name="group (6)" sheetId="263" r:id="rId7"/>
    <sheet name="group (7)" sheetId="264" r:id="rId8"/>
  </sheets>
  <definedNames>
    <definedName name="_xlnm._FilterDatabase" localSheetId="0" hidden="1">'All DATA'!$A$1:$P$1</definedName>
    <definedName name="_xlnm.Print_Area" localSheetId="1">'group (1)'!$A:$K</definedName>
    <definedName name="_xlnm.Print_Area" localSheetId="2">'group (2)'!$A:$K</definedName>
    <definedName name="_xlnm.Print_Area" localSheetId="3">'group (3)'!$A:$K</definedName>
    <definedName name="_xlnm.Print_Area" localSheetId="4">'group (4)'!$A:$K</definedName>
    <definedName name="_xlnm.Print_Area" localSheetId="5">'group (5)'!$A:$K</definedName>
    <definedName name="_xlnm.Print_Area" localSheetId="6">'group (6)'!$A:$K</definedName>
    <definedName name="_xlnm.Print_Area" localSheetId="7">'group (7)'!$A:$K</definedName>
  </definedNames>
  <calcPr calcId="162913"/>
</workbook>
</file>

<file path=xl/calcChain.xml><?xml version="1.0" encoding="utf-8"?>
<calcChain xmlns="http://schemas.openxmlformats.org/spreadsheetml/2006/main">
  <c r="N139" i="264" l="1"/>
  <c r="N137" i="264"/>
  <c r="N134" i="264"/>
  <c r="N132" i="264"/>
  <c r="N108" i="264"/>
  <c r="N106" i="264"/>
  <c r="N103" i="264"/>
  <c r="N101" i="264"/>
  <c r="N77" i="264"/>
  <c r="N76" i="264"/>
  <c r="N74" i="264"/>
  <c r="N71" i="264"/>
  <c r="N70" i="264"/>
  <c r="N68" i="264"/>
  <c r="N44" i="264"/>
  <c r="N43" i="264"/>
  <c r="N41" i="264"/>
  <c r="N38" i="264"/>
  <c r="N37" i="264"/>
  <c r="N35" i="264"/>
  <c r="N11" i="264"/>
  <c r="N10" i="264"/>
  <c r="N8" i="264"/>
  <c r="N5" i="264"/>
  <c r="N4" i="264"/>
  <c r="N2" i="264"/>
  <c r="N1" i="264"/>
  <c r="N139" i="263"/>
  <c r="N137" i="263"/>
  <c r="N134" i="263"/>
  <c r="N132" i="263"/>
  <c r="N108" i="263"/>
  <c r="N106" i="263"/>
  <c r="N103" i="263"/>
  <c r="N101" i="263"/>
  <c r="N77" i="263"/>
  <c r="N76" i="263"/>
  <c r="N74" i="263"/>
  <c r="N71" i="263"/>
  <c r="N70" i="263"/>
  <c r="N68" i="263"/>
  <c r="N44" i="263"/>
  <c r="N43" i="263"/>
  <c r="N41" i="263"/>
  <c r="N38" i="263"/>
  <c r="N37" i="263"/>
  <c r="N35" i="263"/>
  <c r="N11" i="263"/>
  <c r="N10" i="263"/>
  <c r="N8" i="263"/>
  <c r="N5" i="263"/>
  <c r="N4" i="263"/>
  <c r="N2" i="263"/>
  <c r="N1" i="263"/>
  <c r="N139" i="262"/>
  <c r="N137" i="262"/>
  <c r="N134" i="262"/>
  <c r="N132" i="262"/>
  <c r="N108" i="262"/>
  <c r="N106" i="262"/>
  <c r="N103" i="262"/>
  <c r="N101" i="262"/>
  <c r="N77" i="262"/>
  <c r="N76" i="262"/>
  <c r="N74" i="262"/>
  <c r="N71" i="262"/>
  <c r="N70" i="262"/>
  <c r="N68" i="262"/>
  <c r="N44" i="262"/>
  <c r="N43" i="262"/>
  <c r="N41" i="262"/>
  <c r="N38" i="262"/>
  <c r="N37" i="262"/>
  <c r="N35" i="262"/>
  <c r="N11" i="262"/>
  <c r="N10" i="262"/>
  <c r="N8" i="262"/>
  <c r="N5" i="262"/>
  <c r="N4" i="262"/>
  <c r="N2" i="262"/>
  <c r="N1" i="262"/>
  <c r="N139" i="261"/>
  <c r="N137" i="261"/>
  <c r="N134" i="261"/>
  <c r="N132" i="261"/>
  <c r="N108" i="261"/>
  <c r="N106" i="261"/>
  <c r="N103" i="261"/>
  <c r="N101" i="261"/>
  <c r="N77" i="261"/>
  <c r="N76" i="261"/>
  <c r="N74" i="261"/>
  <c r="N71" i="261"/>
  <c r="N70" i="261"/>
  <c r="N68" i="261"/>
  <c r="N44" i="261"/>
  <c r="N43" i="261"/>
  <c r="N41" i="261"/>
  <c r="N38" i="261"/>
  <c r="N37" i="261"/>
  <c r="N35" i="261"/>
  <c r="N11" i="261"/>
  <c r="N10" i="261"/>
  <c r="N8" i="261"/>
  <c r="N5" i="261"/>
  <c r="N4" i="261"/>
  <c r="N2" i="261"/>
  <c r="N1" i="261"/>
  <c r="N139" i="260"/>
  <c r="N137" i="260"/>
  <c r="N134" i="260"/>
  <c r="N132" i="260"/>
  <c r="N108" i="260"/>
  <c r="N106" i="260"/>
  <c r="N103" i="260"/>
  <c r="N101" i="260"/>
  <c r="N77" i="260"/>
  <c r="N76" i="260"/>
  <c r="N74" i="260"/>
  <c r="N71" i="260"/>
  <c r="N70" i="260"/>
  <c r="N68" i="260"/>
  <c r="N44" i="260"/>
  <c r="N43" i="260"/>
  <c r="N41" i="260"/>
  <c r="N38" i="260"/>
  <c r="N37" i="260"/>
  <c r="N35" i="260"/>
  <c r="N11" i="260"/>
  <c r="N10" i="260"/>
  <c r="N8" i="260"/>
  <c r="N5" i="260"/>
  <c r="N4" i="260"/>
  <c r="N2" i="260"/>
  <c r="N1" i="260"/>
  <c r="N139" i="259"/>
  <c r="N137" i="259"/>
  <c r="N134" i="259"/>
  <c r="N132" i="259"/>
  <c r="N108" i="259"/>
  <c r="N106" i="259"/>
  <c r="N103" i="259"/>
  <c r="N101" i="259"/>
  <c r="N77" i="259"/>
  <c r="N76" i="259"/>
  <c r="N74" i="259"/>
  <c r="N71" i="259"/>
  <c r="N70" i="259"/>
  <c r="N68" i="259"/>
  <c r="N44" i="259"/>
  <c r="N43" i="259"/>
  <c r="N41" i="259"/>
  <c r="N38" i="259"/>
  <c r="N37" i="259"/>
  <c r="N35" i="259"/>
  <c r="N11" i="259"/>
  <c r="N10" i="259"/>
  <c r="N8" i="259"/>
  <c r="N5" i="259"/>
  <c r="N4" i="259"/>
  <c r="N2" i="259"/>
  <c r="N1" i="259"/>
  <c r="B44" i="264"/>
  <c r="H77" i="264"/>
  <c r="I139" i="264"/>
  <c r="H44" i="264"/>
  <c r="B77" i="264"/>
  <c r="D70" i="264"/>
  <c r="A134" i="264"/>
  <c r="D37" i="264"/>
  <c r="C4" i="264"/>
  <c r="H43" i="264"/>
  <c r="E77" i="263"/>
  <c r="E10" i="263"/>
  <c r="D77" i="263"/>
  <c r="E37" i="263"/>
  <c r="I139" i="263"/>
  <c r="G44" i="263"/>
  <c r="E71" i="263"/>
  <c r="D71" i="263"/>
  <c r="D44" i="263"/>
  <c r="A70" i="262"/>
  <c r="D77" i="262"/>
  <c r="I139" i="262"/>
  <c r="H44" i="262"/>
  <c r="B70" i="262"/>
  <c r="H77" i="262"/>
  <c r="A134" i="262"/>
  <c r="D37" i="262"/>
  <c r="I77" i="262"/>
  <c r="C134" i="262"/>
  <c r="F44" i="261"/>
  <c r="B139" i="261"/>
  <c r="D5" i="261"/>
  <c r="D44" i="261"/>
  <c r="F77" i="261"/>
  <c r="B76" i="261"/>
  <c r="E139" i="261"/>
  <c r="C70" i="261"/>
  <c r="G139" i="261"/>
  <c r="D38" i="261"/>
  <c r="B139" i="260"/>
  <c r="H10" i="260"/>
  <c r="B38" i="260"/>
  <c r="C103" i="260"/>
  <c r="I108" i="260"/>
  <c r="G44" i="260"/>
  <c r="E37" i="260"/>
  <c r="C134" i="260"/>
  <c r="I108" i="259"/>
  <c r="H108" i="259"/>
  <c r="A10" i="259"/>
  <c r="E44" i="259"/>
  <c r="C70" i="259"/>
  <c r="D108" i="259"/>
  <c r="H44" i="259"/>
  <c r="I44" i="259"/>
  <c r="G10" i="259"/>
  <c r="B37" i="264"/>
  <c r="B76" i="264"/>
  <c r="E134" i="264"/>
  <c r="B38" i="264"/>
  <c r="B70" i="264"/>
  <c r="E44" i="264"/>
  <c r="B108" i="264"/>
  <c r="E11" i="264"/>
  <c r="D103" i="264"/>
  <c r="F77" i="263"/>
  <c r="A77" i="263"/>
  <c r="A10" i="263"/>
  <c r="F76" i="263"/>
  <c r="A37" i="263"/>
  <c r="E139" i="263"/>
  <c r="H11" i="263"/>
  <c r="D37" i="263"/>
  <c r="C70" i="263"/>
  <c r="C10" i="263"/>
  <c r="F44" i="262"/>
  <c r="B76" i="262"/>
  <c r="A139" i="262"/>
  <c r="B38" i="262"/>
  <c r="G44" i="262"/>
  <c r="B71" i="262"/>
  <c r="B108" i="262"/>
  <c r="E11" i="262"/>
  <c r="E70" i="262"/>
  <c r="D103" i="262"/>
  <c r="B44" i="261"/>
  <c r="H77" i="261"/>
  <c r="I139" i="261"/>
  <c r="B43" i="261"/>
  <c r="B77" i="261"/>
  <c r="B71" i="261"/>
  <c r="E134" i="261"/>
  <c r="H44" i="261"/>
  <c r="H108" i="261"/>
  <c r="C71" i="261"/>
  <c r="B134" i="260"/>
  <c r="F108" i="260"/>
  <c r="D37" i="260"/>
  <c r="B71" i="260"/>
  <c r="E108" i="260"/>
  <c r="C44" i="260"/>
  <c r="B11" i="260"/>
  <c r="D103" i="260"/>
  <c r="D38" i="260"/>
  <c r="E108" i="259"/>
  <c r="B44" i="259"/>
  <c r="C43" i="259"/>
  <c r="A37" i="259"/>
  <c r="G43" i="259"/>
  <c r="I77" i="264"/>
  <c r="I10" i="264"/>
  <c r="I44" i="264"/>
  <c r="F108" i="264"/>
  <c r="I11" i="264"/>
  <c r="F10" i="264"/>
  <c r="E37" i="264"/>
  <c r="G77" i="264"/>
  <c r="G10" i="264"/>
  <c r="C37" i="264"/>
  <c r="B77" i="263"/>
  <c r="E70" i="263"/>
  <c r="E5" i="263"/>
  <c r="B76" i="263"/>
  <c r="F11" i="263"/>
  <c r="A139" i="263"/>
  <c r="E4" i="263"/>
  <c r="E11" i="263"/>
  <c r="H44" i="263"/>
  <c r="B108" i="263"/>
  <c r="B44" i="262"/>
  <c r="D70" i="262"/>
  <c r="F108" i="262"/>
  <c r="I11" i="262"/>
  <c r="C44" i="262"/>
  <c r="E44" i="262"/>
  <c r="G77" i="262"/>
  <c r="G10" i="262"/>
  <c r="G11" i="262"/>
  <c r="C71" i="262"/>
  <c r="B37" i="261"/>
  <c r="F76" i="261"/>
  <c r="A139" i="261"/>
  <c r="B38" i="261"/>
  <c r="B70" i="261"/>
  <c r="E44" i="261"/>
  <c r="A134" i="261"/>
  <c r="F43" i="261"/>
  <c r="G11" i="261"/>
  <c r="H43" i="261"/>
  <c r="G108" i="260"/>
  <c r="B108" i="260"/>
  <c r="I43" i="260"/>
  <c r="I44" i="260"/>
  <c r="A108" i="260"/>
  <c r="E43" i="260"/>
  <c r="D5" i="260"/>
  <c r="A1" i="260"/>
  <c r="F108" i="259"/>
  <c r="A108" i="259"/>
  <c r="A43" i="259"/>
  <c r="D103" i="259"/>
  <c r="H43" i="259"/>
  <c r="A5" i="259"/>
  <c r="F11" i="259"/>
  <c r="C38" i="259"/>
  <c r="D37" i="259"/>
  <c r="E77" i="264"/>
  <c r="E10" i="264"/>
  <c r="A44" i="264"/>
  <c r="B103" i="264"/>
  <c r="A11" i="264"/>
  <c r="B10" i="264"/>
  <c r="B11" i="264"/>
  <c r="I76" i="264"/>
  <c r="C5" i="264"/>
  <c r="C71" i="264"/>
  <c r="B70" i="263"/>
  <c r="A70" i="263"/>
  <c r="A5" i="263"/>
  <c r="B71" i="263"/>
  <c r="B11" i="263"/>
  <c r="E134" i="263"/>
  <c r="A1" i="263"/>
  <c r="C5" i="263"/>
  <c r="C37" i="263"/>
  <c r="A71" i="263"/>
  <c r="B37" i="262"/>
  <c r="I44" i="262"/>
  <c r="B103" i="262"/>
  <c r="A11" i="262"/>
  <c r="C37" i="262"/>
  <c r="E37" i="262"/>
  <c r="I76" i="262"/>
  <c r="C10" i="262"/>
  <c r="C4" i="262"/>
  <c r="I77" i="261"/>
  <c r="I10" i="261"/>
  <c r="D70" i="261"/>
  <c r="F108" i="261"/>
  <c r="E11" i="261"/>
  <c r="F10" i="261"/>
  <c r="A44" i="261"/>
  <c r="B108" i="261"/>
  <c r="D37" i="261"/>
  <c r="C4" i="261"/>
  <c r="G76" i="261"/>
  <c r="C108" i="260"/>
  <c r="B103" i="260"/>
  <c r="A43" i="260"/>
  <c r="G43" i="260"/>
  <c r="E103" i="260"/>
  <c r="E38" i="260"/>
  <c r="G139" i="260"/>
  <c r="G11" i="260"/>
  <c r="B108" i="259"/>
  <c r="E103" i="259"/>
  <c r="E38" i="259"/>
  <c r="I77" i="259"/>
  <c r="D43" i="259"/>
  <c r="F139" i="259"/>
  <c r="C108" i="259"/>
  <c r="E37" i="259"/>
  <c r="C103" i="259"/>
  <c r="A77" i="264"/>
  <c r="A10" i="264"/>
  <c r="A37" i="264"/>
  <c r="C77" i="264"/>
  <c r="C10" i="264"/>
  <c r="B5" i="264"/>
  <c r="D10" i="264"/>
  <c r="A76" i="264"/>
  <c r="A4" i="264"/>
  <c r="G76" i="264"/>
  <c r="F10" i="263"/>
  <c r="F44" i="263"/>
  <c r="F139" i="263"/>
  <c r="D70" i="263"/>
  <c r="H10" i="263"/>
  <c r="A134" i="263"/>
  <c r="H139" i="263"/>
  <c r="C77" i="263"/>
  <c r="I11" i="263"/>
  <c r="A11" i="263"/>
  <c r="E10" i="262"/>
  <c r="A44" i="262"/>
  <c r="C77" i="262"/>
  <c r="C5" i="262"/>
  <c r="F10" i="262"/>
  <c r="H10" i="262"/>
  <c r="A76" i="262"/>
  <c r="E4" i="262"/>
  <c r="H43" i="262"/>
  <c r="E77" i="261"/>
  <c r="E10" i="261"/>
  <c r="I44" i="261"/>
  <c r="G77" i="261"/>
  <c r="G10" i="261"/>
  <c r="B10" i="261"/>
  <c r="A37" i="261"/>
  <c r="B103" i="261"/>
  <c r="I11" i="261"/>
  <c r="C134" i="261"/>
  <c r="F44" i="260"/>
  <c r="H77" i="260"/>
  <c r="H44" i="260"/>
  <c r="A38" i="260"/>
  <c r="C43" i="260"/>
  <c r="A103" i="260"/>
  <c r="B10" i="260"/>
  <c r="H108" i="260"/>
  <c r="C4" i="260"/>
  <c r="B103" i="259"/>
  <c r="A103" i="259"/>
  <c r="A38" i="259"/>
  <c r="E77" i="259"/>
  <c r="D38" i="259"/>
  <c r="I139" i="259"/>
  <c r="B76" i="259"/>
  <c r="C5" i="259"/>
  <c r="D10" i="259"/>
  <c r="B4" i="259"/>
  <c r="B139" i="259"/>
  <c r="E70" i="264"/>
  <c r="E5" i="264"/>
  <c r="F11" i="264"/>
  <c r="E76" i="264"/>
  <c r="E4" i="264"/>
  <c r="B134" i="264"/>
  <c r="D5" i="264"/>
  <c r="A71" i="264"/>
  <c r="G139" i="264"/>
  <c r="D38" i="264"/>
  <c r="B10" i="263"/>
  <c r="B44" i="263"/>
  <c r="B139" i="263"/>
  <c r="I44" i="263"/>
  <c r="D10" i="263"/>
  <c r="F108" i="263"/>
  <c r="I108" i="263"/>
  <c r="A76" i="263"/>
  <c r="G10" i="263"/>
  <c r="B43" i="263"/>
  <c r="A10" i="262"/>
  <c r="A37" i="262"/>
  <c r="E76" i="262"/>
  <c r="A4" i="262"/>
  <c r="B10" i="262"/>
  <c r="B4" i="262"/>
  <c r="A71" i="262"/>
  <c r="A1" i="262"/>
  <c r="G76" i="262"/>
  <c r="A77" i="261"/>
  <c r="A10" i="261"/>
  <c r="E37" i="261"/>
  <c r="I76" i="261"/>
  <c r="C10" i="261"/>
  <c r="B5" i="261"/>
  <c r="F11" i="261"/>
  <c r="C77" i="261"/>
  <c r="A11" i="261"/>
  <c r="D103" i="261"/>
  <c r="B44" i="260"/>
  <c r="B76" i="260"/>
  <c r="D44" i="260"/>
  <c r="C37" i="260"/>
  <c r="C38" i="260"/>
  <c r="F77" i="260"/>
  <c r="D77" i="260"/>
  <c r="I77" i="260"/>
  <c r="I10" i="260"/>
  <c r="F43" i="259"/>
  <c r="F77" i="259"/>
  <c r="F10" i="259"/>
  <c r="A77" i="259"/>
  <c r="B37" i="259"/>
  <c r="B134" i="259"/>
  <c r="A44" i="259"/>
  <c r="A70" i="264"/>
  <c r="A5" i="264"/>
  <c r="H10" i="264"/>
  <c r="E71" i="264"/>
  <c r="A1" i="264"/>
  <c r="D77" i="264"/>
  <c r="E139" i="264"/>
  <c r="D44" i="264"/>
  <c r="H108" i="264"/>
  <c r="C134" i="264"/>
  <c r="B5" i="263"/>
  <c r="B37" i="263"/>
  <c r="B134" i="263"/>
  <c r="E44" i="263"/>
  <c r="D5" i="263"/>
  <c r="D134" i="263"/>
  <c r="G77" i="263"/>
  <c r="D4" i="263"/>
  <c r="A4" i="263"/>
  <c r="E77" i="262"/>
  <c r="E5" i="262"/>
  <c r="D10" i="262"/>
  <c r="E71" i="262"/>
  <c r="F77" i="262"/>
  <c r="B5" i="262"/>
  <c r="E139" i="262"/>
  <c r="D44" i="262"/>
  <c r="G139" i="262"/>
  <c r="D38" i="262"/>
  <c r="E70" i="261"/>
  <c r="E5" i="261"/>
  <c r="B11" i="261"/>
  <c r="A76" i="261"/>
  <c r="C5" i="261"/>
  <c r="B134" i="261"/>
  <c r="H10" i="261"/>
  <c r="E76" i="261"/>
  <c r="E4" i="261"/>
  <c r="G44" i="261"/>
  <c r="B37" i="260"/>
  <c r="E44" i="260"/>
  <c r="F43" i="260"/>
  <c r="F10" i="260"/>
  <c r="F11" i="260"/>
  <c r="B77" i="260"/>
  <c r="D70" i="260"/>
  <c r="E70" i="260"/>
  <c r="C71" i="260"/>
  <c r="B43" i="259"/>
  <c r="B77" i="259"/>
  <c r="B10" i="259"/>
  <c r="E70" i="259"/>
  <c r="I10" i="259"/>
  <c r="G108" i="259"/>
  <c r="D77" i="259"/>
  <c r="F44" i="264"/>
  <c r="B139" i="264"/>
  <c r="B4" i="264"/>
  <c r="C70" i="264"/>
  <c r="F77" i="264"/>
  <c r="F76" i="264"/>
  <c r="A139" i="264"/>
  <c r="B43" i="264"/>
  <c r="G11" i="264"/>
  <c r="G44" i="264"/>
  <c r="I77" i="263"/>
  <c r="I10" i="263"/>
  <c r="H77" i="263"/>
  <c r="A44" i="263"/>
  <c r="B4" i="263"/>
  <c r="H76" i="263"/>
  <c r="E76" i="263"/>
  <c r="I76" i="263"/>
  <c r="B103" i="263"/>
  <c r="A77" i="262"/>
  <c r="A5" i="262"/>
  <c r="D5" i="262"/>
  <c r="C70" i="262"/>
  <c r="B77" i="262"/>
  <c r="B134" i="262"/>
  <c r="E134" i="262"/>
  <c r="B43" i="262"/>
  <c r="H108" i="262"/>
  <c r="I10" i="262"/>
  <c r="A70" i="261"/>
  <c r="A5" i="261"/>
  <c r="D10" i="261"/>
  <c r="A71" i="261"/>
  <c r="A1" i="261"/>
  <c r="D77" i="261"/>
  <c r="B4" i="261"/>
  <c r="E71" i="261"/>
  <c r="A4" i="261"/>
  <c r="C37" i="261"/>
  <c r="F139" i="260"/>
  <c r="A37" i="260"/>
  <c r="B43" i="260"/>
  <c r="B5" i="260"/>
  <c r="D10" i="260"/>
  <c r="B70" i="260"/>
  <c r="A44" i="260"/>
  <c r="G76" i="260"/>
  <c r="H43" i="260"/>
  <c r="B38" i="259"/>
  <c r="B70" i="259"/>
  <c r="B5" i="259"/>
  <c r="A70" i="259"/>
  <c r="E10" i="259"/>
  <c r="G77" i="259"/>
  <c r="D70" i="259"/>
  <c r="H10" i="259"/>
  <c r="H77" i="259"/>
  <c r="E5" i="260"/>
  <c r="I43" i="259"/>
  <c r="F44" i="259"/>
  <c r="F76" i="259"/>
  <c r="D5" i="259"/>
  <c r="E43" i="259"/>
  <c r="E5" i="259"/>
  <c r="A1" i="259"/>
  <c r="B71" i="259"/>
  <c r="B11" i="259"/>
  <c r="A2" i="264" l="1"/>
  <c r="A74" i="264"/>
  <c r="A80" i="264" s="1"/>
  <c r="A8" i="264"/>
  <c r="A14" i="264" s="1"/>
  <c r="A68" i="264"/>
  <c r="A132" i="264"/>
  <c r="A137" i="264"/>
  <c r="A142" i="264" s="1"/>
  <c r="A2" i="263"/>
  <c r="A74" i="263"/>
  <c r="A80" i="263" s="1"/>
  <c r="A132" i="263"/>
  <c r="A137" i="263"/>
  <c r="A142" i="263" s="1"/>
  <c r="A8" i="263"/>
  <c r="A14" i="263" s="1"/>
  <c r="A68" i="263"/>
  <c r="A2" i="262"/>
  <c r="A8" i="262"/>
  <c r="A14" i="262" s="1"/>
  <c r="A68" i="262"/>
  <c r="A74" i="262"/>
  <c r="A80" i="262" s="1"/>
  <c r="A137" i="262"/>
  <c r="A142" i="262" s="1"/>
  <c r="A132" i="262"/>
  <c r="A2" i="261"/>
  <c r="A74" i="261"/>
  <c r="A80" i="261" s="1"/>
  <c r="A8" i="261"/>
  <c r="A14" i="261" s="1"/>
  <c r="A68" i="261"/>
  <c r="A132" i="261"/>
  <c r="A137" i="261"/>
  <c r="A142" i="261" s="1"/>
  <c r="A101" i="260"/>
  <c r="A106" i="260"/>
  <c r="A111" i="260" s="1"/>
  <c r="A41" i="260"/>
  <c r="A47" i="260" s="1"/>
  <c r="A35" i="260"/>
  <c r="A35" i="259"/>
  <c r="A41" i="259"/>
  <c r="A47" i="259" s="1"/>
  <c r="A101" i="259"/>
  <c r="A106" i="259"/>
  <c r="A111" i="259" s="1"/>
  <c r="C38" i="264"/>
  <c r="C139" i="264"/>
  <c r="B71" i="264"/>
  <c r="G108" i="264"/>
  <c r="F139" i="264"/>
  <c r="D108" i="263"/>
  <c r="C71" i="263"/>
  <c r="C4" i="263"/>
  <c r="D43" i="263"/>
  <c r="E103" i="262"/>
  <c r="D11" i="262"/>
  <c r="B139" i="262"/>
  <c r="A103" i="262"/>
  <c r="C108" i="262"/>
  <c r="G108" i="261"/>
  <c r="I108" i="261"/>
  <c r="D108" i="261"/>
  <c r="D43" i="261"/>
  <c r="A134" i="260"/>
  <c r="A5" i="260"/>
  <c r="C11" i="260"/>
  <c r="H11" i="260"/>
  <c r="D108" i="260"/>
  <c r="D71" i="259"/>
  <c r="H11" i="259"/>
  <c r="I11" i="259"/>
  <c r="D44" i="259"/>
  <c r="G11" i="259"/>
  <c r="A71" i="260"/>
  <c r="D134" i="261"/>
  <c r="A139" i="259"/>
  <c r="C11" i="264"/>
  <c r="A108" i="264"/>
  <c r="B38" i="263"/>
  <c r="D108" i="262"/>
  <c r="G43" i="261"/>
  <c r="C4" i="259"/>
  <c r="C108" i="264"/>
  <c r="D139" i="264"/>
  <c r="D43" i="264"/>
  <c r="C76" i="264"/>
  <c r="D108" i="264"/>
  <c r="G139" i="263"/>
  <c r="H108" i="263"/>
  <c r="C76" i="263"/>
  <c r="F43" i="263"/>
  <c r="F11" i="262"/>
  <c r="A43" i="262"/>
  <c r="H11" i="262"/>
  <c r="I108" i="262"/>
  <c r="C11" i="262"/>
  <c r="C76" i="261"/>
  <c r="C43" i="261"/>
  <c r="C38" i="261"/>
  <c r="F139" i="261"/>
  <c r="I139" i="260"/>
  <c r="H76" i="260"/>
  <c r="D4" i="260"/>
  <c r="C10" i="260"/>
  <c r="D11" i="260"/>
  <c r="A76" i="259"/>
  <c r="C71" i="259"/>
  <c r="D11" i="259"/>
  <c r="A71" i="259"/>
  <c r="E76" i="259"/>
  <c r="D139" i="259"/>
  <c r="C10" i="259"/>
  <c r="D71" i="260"/>
  <c r="A4" i="259"/>
  <c r="D134" i="262"/>
  <c r="D139" i="260"/>
  <c r="A38" i="264"/>
  <c r="C43" i="264"/>
  <c r="G43" i="264"/>
  <c r="F43" i="264"/>
  <c r="D38" i="263"/>
  <c r="A108" i="263"/>
  <c r="D11" i="263"/>
  <c r="C134" i="263"/>
  <c r="C11" i="263"/>
  <c r="C76" i="262"/>
  <c r="D76" i="262"/>
  <c r="H76" i="262"/>
  <c r="B11" i="262"/>
  <c r="C103" i="261"/>
  <c r="A38" i="261"/>
  <c r="C11" i="261"/>
  <c r="D11" i="261"/>
  <c r="D76" i="260"/>
  <c r="E10" i="260"/>
  <c r="B4" i="260"/>
  <c r="D134" i="260"/>
  <c r="I11" i="260"/>
  <c r="E11" i="260"/>
  <c r="C76" i="259"/>
  <c r="H76" i="259"/>
  <c r="E71" i="259"/>
  <c r="G76" i="259"/>
  <c r="G139" i="259"/>
  <c r="E77" i="260"/>
  <c r="C77" i="259"/>
  <c r="A11" i="259"/>
  <c r="D139" i="261"/>
  <c r="A70" i="260"/>
  <c r="I43" i="264"/>
  <c r="D4" i="264"/>
  <c r="D11" i="264"/>
  <c r="C103" i="264"/>
  <c r="D103" i="263"/>
  <c r="C38" i="263"/>
  <c r="E108" i="263"/>
  <c r="C44" i="263"/>
  <c r="G76" i="263"/>
  <c r="E43" i="262"/>
  <c r="A108" i="262"/>
  <c r="H139" i="262"/>
  <c r="C103" i="262"/>
  <c r="H11" i="261"/>
  <c r="H76" i="261"/>
  <c r="C139" i="261"/>
  <c r="A43" i="261"/>
  <c r="H139" i="260"/>
  <c r="C76" i="260"/>
  <c r="E4" i="260"/>
  <c r="C5" i="260"/>
  <c r="A76" i="260"/>
  <c r="A139" i="260"/>
  <c r="C134" i="259"/>
  <c r="E134" i="259"/>
  <c r="I76" i="259"/>
  <c r="D134" i="259"/>
  <c r="C44" i="259"/>
  <c r="E139" i="260"/>
  <c r="A134" i="259"/>
  <c r="A10" i="260"/>
  <c r="E76" i="260"/>
  <c r="E11" i="259"/>
  <c r="H76" i="264"/>
  <c r="E38" i="264"/>
  <c r="A43" i="264"/>
  <c r="H11" i="264"/>
  <c r="E43" i="263"/>
  <c r="C103" i="263"/>
  <c r="E38" i="263"/>
  <c r="D139" i="263"/>
  <c r="C139" i="263"/>
  <c r="E108" i="262"/>
  <c r="D139" i="262"/>
  <c r="F43" i="262"/>
  <c r="D43" i="262"/>
  <c r="E43" i="261"/>
  <c r="D4" i="261"/>
  <c r="C108" i="261"/>
  <c r="D71" i="261"/>
  <c r="A4" i="260"/>
  <c r="C139" i="260"/>
  <c r="A11" i="260"/>
  <c r="C77" i="260"/>
  <c r="G77" i="260"/>
  <c r="D43" i="260"/>
  <c r="C37" i="259"/>
  <c r="D76" i="259"/>
  <c r="H139" i="259"/>
  <c r="C70" i="260"/>
  <c r="E139" i="259"/>
  <c r="I108" i="264"/>
  <c r="G108" i="263"/>
  <c r="I43" i="263"/>
  <c r="G43" i="262"/>
  <c r="H139" i="261"/>
  <c r="E134" i="260"/>
  <c r="G44" i="259"/>
  <c r="E108" i="264"/>
  <c r="C44" i="264"/>
  <c r="D71" i="264"/>
  <c r="E43" i="264"/>
  <c r="G43" i="263"/>
  <c r="A43" i="263"/>
  <c r="E103" i="263"/>
  <c r="A38" i="263"/>
  <c r="D76" i="263"/>
  <c r="F76" i="262"/>
  <c r="C38" i="262"/>
  <c r="F139" i="262"/>
  <c r="D4" i="262"/>
  <c r="D76" i="261"/>
  <c r="E38" i="261"/>
  <c r="I43" i="261"/>
  <c r="E103" i="261"/>
  <c r="G10" i="260"/>
  <c r="F76" i="260"/>
  <c r="D4" i="259"/>
  <c r="A77" i="260"/>
  <c r="C139" i="259"/>
  <c r="D134" i="264"/>
  <c r="G11" i="263"/>
  <c r="E38" i="262"/>
  <c r="I43" i="262"/>
  <c r="A103" i="261"/>
  <c r="E71" i="260"/>
  <c r="E4" i="259"/>
  <c r="H139" i="264"/>
  <c r="A103" i="264"/>
  <c r="E103" i="264"/>
  <c r="D76" i="264"/>
  <c r="C108" i="263"/>
  <c r="C43" i="263"/>
  <c r="H43" i="263"/>
  <c r="A103" i="263"/>
  <c r="C43" i="262"/>
  <c r="C139" i="262"/>
  <c r="G108" i="262"/>
  <c r="A38" i="262"/>
  <c r="D71" i="262"/>
  <c r="A108" i="261"/>
  <c r="C44" i="261"/>
  <c r="E108" i="261"/>
  <c r="I76" i="260"/>
  <c r="C11" i="259"/>
  <c r="A106" i="264" l="1"/>
  <c r="A111" i="264" s="1"/>
  <c r="A41" i="264"/>
  <c r="A47" i="264" s="1"/>
  <c r="A101" i="264"/>
  <c r="A35" i="264"/>
  <c r="A101" i="263"/>
  <c r="A35" i="263"/>
  <c r="A41" i="263"/>
  <c r="A47" i="263" s="1"/>
  <c r="A106" i="263"/>
  <c r="A111" i="263" s="1"/>
  <c r="A101" i="262"/>
  <c r="A35" i="262"/>
  <c r="A106" i="262"/>
  <c r="A111" i="262" s="1"/>
  <c r="A41" i="262"/>
  <c r="A47" i="262" s="1"/>
  <c r="A41" i="261"/>
  <c r="A47" i="261" s="1"/>
  <c r="A101" i="261"/>
  <c r="A35" i="261"/>
  <c r="A106" i="261"/>
  <c r="A111" i="261" s="1"/>
  <c r="A137" i="260"/>
  <c r="A142" i="260" s="1"/>
  <c r="A68" i="260"/>
  <c r="A8" i="260"/>
  <c r="A14" i="260" s="1"/>
  <c r="A74" i="260"/>
  <c r="A80" i="260" s="1"/>
  <c r="A132" i="260"/>
  <c r="A2" i="260"/>
  <c r="A2" i="259"/>
  <c r="A68" i="259"/>
  <c r="A132" i="259"/>
  <c r="A137" i="259"/>
  <c r="A142" i="259" s="1"/>
  <c r="A74" i="259"/>
  <c r="A80" i="259" s="1"/>
  <c r="A8" i="259"/>
  <c r="A14" i="259" s="1"/>
  <c r="N1" i="1" l="1"/>
  <c r="N2" i="1"/>
  <c r="A1" i="1"/>
  <c r="N4" i="1" l="1"/>
  <c r="N5" i="1"/>
  <c r="N8" i="1"/>
  <c r="N10" i="1"/>
  <c r="N11" i="1"/>
  <c r="C4" i="1"/>
  <c r="E4" i="1"/>
  <c r="A4" i="1"/>
  <c r="A5" i="1"/>
  <c r="C5" i="1"/>
  <c r="B5" i="1"/>
  <c r="E11" i="1"/>
  <c r="B4" i="1"/>
  <c r="E5" i="1"/>
  <c r="D4" i="1"/>
  <c r="G11" i="1"/>
  <c r="C11" i="1"/>
  <c r="H11" i="1"/>
  <c r="B11" i="1"/>
  <c r="D11" i="1"/>
  <c r="D5" i="1"/>
  <c r="F11" i="1"/>
  <c r="C10" i="1"/>
  <c r="A2" i="1" l="1"/>
  <c r="N139" i="1"/>
  <c r="N137" i="1"/>
  <c r="N134" i="1"/>
  <c r="N132" i="1"/>
  <c r="N108" i="1"/>
  <c r="N106" i="1"/>
  <c r="N103" i="1"/>
  <c r="N101" i="1"/>
  <c r="N77" i="1"/>
  <c r="N76" i="1"/>
  <c r="N74" i="1"/>
  <c r="N68" i="1"/>
  <c r="N44" i="1"/>
  <c r="N43" i="1"/>
  <c r="N41" i="1"/>
  <c r="N37" i="1"/>
  <c r="N35" i="1"/>
  <c r="D10" i="1"/>
  <c r="E10" i="1"/>
  <c r="F10" i="1"/>
  <c r="G10" i="1"/>
  <c r="H10" i="1"/>
  <c r="A10" i="1"/>
  <c r="B10" i="1"/>
  <c r="I10" i="1"/>
  <c r="A11" i="1"/>
  <c r="I11" i="1"/>
  <c r="A8" i="1" l="1"/>
  <c r="A14" i="1" s="1"/>
  <c r="N70" i="1"/>
  <c r="N71" i="1"/>
  <c r="A108" i="1"/>
  <c r="G43" i="1"/>
  <c r="A77" i="1"/>
  <c r="B70" i="1"/>
  <c r="C44" i="1"/>
  <c r="A103" i="1"/>
  <c r="F43" i="1"/>
  <c r="D44" i="1"/>
  <c r="I77" i="1"/>
  <c r="H43" i="1"/>
  <c r="F76" i="1"/>
  <c r="D43" i="1"/>
  <c r="B76" i="1"/>
  <c r="G108" i="1"/>
  <c r="G139" i="1"/>
  <c r="H44" i="1"/>
  <c r="A70" i="1"/>
  <c r="E76" i="1"/>
  <c r="C77" i="1"/>
  <c r="H139" i="1"/>
  <c r="C37" i="1"/>
  <c r="I139" i="1"/>
  <c r="F108" i="1"/>
  <c r="B44" i="1"/>
  <c r="E139" i="1"/>
  <c r="E43" i="1"/>
  <c r="C134" i="1"/>
  <c r="E71" i="1"/>
  <c r="C70" i="1"/>
  <c r="B71" i="1"/>
  <c r="G77" i="1"/>
  <c r="B77" i="1"/>
  <c r="F77" i="1"/>
  <c r="D139" i="1"/>
  <c r="E44" i="1"/>
  <c r="B103" i="1"/>
  <c r="E77" i="1"/>
  <c r="F44" i="1"/>
  <c r="C43" i="1"/>
  <c r="C76" i="1"/>
  <c r="A37" i="1"/>
  <c r="I76" i="1"/>
  <c r="A76" i="1"/>
  <c r="E37" i="1"/>
  <c r="D108" i="1"/>
  <c r="C139" i="1"/>
  <c r="E134" i="1"/>
  <c r="D71" i="1"/>
  <c r="D76" i="1"/>
  <c r="D134" i="1"/>
  <c r="C103" i="1"/>
  <c r="G44" i="1"/>
  <c r="D37" i="1"/>
  <c r="D70" i="1"/>
  <c r="F139" i="1"/>
  <c r="I44" i="1"/>
  <c r="H108" i="1"/>
  <c r="C108" i="1"/>
  <c r="D103" i="1"/>
  <c r="G76" i="1"/>
  <c r="A71" i="1"/>
  <c r="B108" i="1"/>
  <c r="E103" i="1"/>
  <c r="I43" i="1"/>
  <c r="C71" i="1"/>
  <c r="D77" i="1"/>
  <c r="A43" i="1"/>
  <c r="H76" i="1"/>
  <c r="E70" i="1"/>
  <c r="B43" i="1"/>
  <c r="E108" i="1"/>
  <c r="H77" i="1"/>
  <c r="B37" i="1"/>
  <c r="I108" i="1"/>
  <c r="A44" i="1"/>
  <c r="A106" i="1" l="1"/>
  <c r="A101" i="1"/>
  <c r="A74" i="1"/>
  <c r="A68" i="1"/>
  <c r="A41" i="1"/>
  <c r="N38" i="1"/>
  <c r="C38" i="1"/>
  <c r="B38" i="1"/>
  <c r="E38" i="1"/>
  <c r="A47" i="1" l="1"/>
  <c r="A111" i="1"/>
  <c r="A80" i="1"/>
  <c r="A38" i="1"/>
  <c r="B139" i="1"/>
  <c r="A134" i="1"/>
  <c r="B134" i="1"/>
  <c r="D38" i="1"/>
  <c r="A139" i="1"/>
  <c r="A35" i="1" l="1"/>
  <c r="A137" i="1"/>
  <c r="A142" i="1" s="1"/>
  <c r="A132" i="1"/>
</calcChain>
</file>

<file path=xl/sharedStrings.xml><?xml version="1.0" encoding="utf-8"?>
<sst xmlns="http://schemas.openxmlformats.org/spreadsheetml/2006/main" count="646" uniqueCount="55">
  <si>
    <t>Total</t>
  </si>
  <si>
    <t>Public</t>
  </si>
  <si>
    <t>Private</t>
  </si>
  <si>
    <t>In-state</t>
  </si>
  <si>
    <t>Out-of-state</t>
  </si>
  <si>
    <t>Students enrolled in first year</t>
  </si>
  <si>
    <t>Two-year</t>
  </si>
  <si>
    <t>Four-year</t>
  </si>
  <si>
    <t>GROUP</t>
  </si>
  <si>
    <t>OUTCOME</t>
  </si>
  <si>
    <t>DIPLOMA_YEAR</t>
  </si>
  <si>
    <t>STUDENT_CNT</t>
  </si>
  <si>
    <t>TOTAL</t>
  </si>
  <si>
    <t>PUBLIC</t>
  </si>
  <si>
    <t>PRIVATE</t>
  </si>
  <si>
    <t>TWO</t>
  </si>
  <si>
    <t>FOUR</t>
  </si>
  <si>
    <t>IN_STATE</t>
  </si>
  <si>
    <t>OUT_STATE</t>
  </si>
  <si>
    <t>FIRST FALL</t>
  </si>
  <si>
    <t>FIRST YEAR</t>
  </si>
  <si>
    <t>FIRST TWO YEARS</t>
  </si>
  <si>
    <t>PERSISTENCE</t>
  </si>
  <si>
    <t>C</t>
  </si>
  <si>
    <t>D</t>
  </si>
  <si>
    <t>E</t>
  </si>
  <si>
    <t>F</t>
  </si>
  <si>
    <t>G</t>
  </si>
  <si>
    <t>H</t>
  </si>
  <si>
    <t>I</t>
  </si>
  <si>
    <t>J</t>
  </si>
  <si>
    <t>K</t>
  </si>
  <si>
    <t>N_Schls</t>
  </si>
  <si>
    <t>Total_25</t>
  </si>
  <si>
    <t>Total_50</t>
  </si>
  <si>
    <t>Total_75</t>
  </si>
  <si>
    <t>N of students</t>
  </si>
  <si>
    <t>N of schools</t>
  </si>
  <si>
    <t>25th percentile</t>
  </si>
  <si>
    <t>50th percentile</t>
  </si>
  <si>
    <t>75th percentile</t>
  </si>
  <si>
    <t>COMPLETION</t>
  </si>
  <si>
    <t>L</t>
  </si>
  <si>
    <t>M</t>
  </si>
  <si>
    <t>N</t>
  </si>
  <si>
    <t>O</t>
  </si>
  <si>
    <t>COVERAGE_GRADE_12</t>
  </si>
  <si>
    <t>NOTE: Cells marked with asterisk are not represented when grade 12 coverage under 10%, there are fewer than 3 schools, or fewer than 30 students.</t>
  </si>
  <si>
    <t>Low Income Schools</t>
  </si>
  <si>
    <t>Higher Income Schools</t>
  </si>
  <si>
    <t>High Minority Schools</t>
  </si>
  <si>
    <t>Low Minority Schools</t>
  </si>
  <si>
    <t>Urban Schools</t>
  </si>
  <si>
    <t>Suburban Schools</t>
  </si>
  <si>
    <t>Rural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</si>
</sst>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%_);\(0%\)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Fill="1"/>
    <xf numFmtId="0" fontId="2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/>
    </xf>
    <xf numFmtId="9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left" vertical="center"/>
    </xf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3" fontId="0" fillId="0" borderId="1" xfId="0" applyNumberFormat="1" applyBorder="1" applyAlignment="1">
      <alignment vertical="center" wrapText="1"/>
    </xf>
    <xf numFmtId="0" fontId="0" fillId="0" borderId="0" xfId="0"/>
    <xf numFmtId="3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7" fillId="2" borderId="1" xfId="0" applyFont="1" applyFill="1" applyBorder="1"/>
    <xf numFmtId="0" fontId="8" fillId="0" borderId="0" xfId="0" applyFont="1"/>
    <xf numFmtId="0" fontId="0" fillId="0" borderId="0" xfId="0"/>
    <xf numFmtId="49" fontId="0" fillId="0" borderId="0" xfId="0" applyNumberFormat="1"/>
    <xf numFmtId="1" fontId="0" fillId="0" borderId="0" xfId="0" applyNumberFormat="1"/>
    <xf numFmtId="3" fontId="0" fillId="0" borderId="0" xfId="0" applyNumberFormat="1"/>
    <xf numFmtId="164" fontId="0" fillId="0" borderId="0" xfId="0" applyNumberFormat="1"/>
    <xf numFmtId="0" fontId="9" fillId="0" borderId="0" xfId="0" applyFont="1"/>
    <xf numFmtId="9" fontId="0" fillId="0" borderId="0" xfId="0" applyNumberFormat="1"/>
    <xf numFmtId="9" fontId="9" fillId="0" borderId="0" xfId="0" applyNumberFormat="1" applyFont="1"/>
    <xf numFmtId="0" fontId="0" fillId="0" borderId="0" xfId="0"/>
    <xf numFmtId="3" fontId="0" fillId="0" borderId="0" xfId="0" applyNumberFormat="1"/>
    <xf numFmtId="3" fontId="9" fillId="0" borderId="0" xfId="0" applyNumberFormat="1" applyFont="1"/>
    <xf numFmtId="0" fontId="0" fillId="0" borderId="0" xfId="0"/>
    <xf numFmtId="49" fontId="0" fillId="0" borderId="0" xfId="0" applyNumberFormat="1"/>
    <xf numFmtId="1" fontId="0" fillId="0" borderId="0" xfId="0" applyNumberFormat="1"/>
    <xf numFmtId="3" fontId="0" fillId="0" borderId="0" xfId="0" applyNumberFormat="1"/>
    <xf numFmtId="164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3973AD"/>
      <color rgb="FF336699"/>
      <color rgb="FFE28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'group (1)'!$D$10:$D$11</c:f>
              <c:numCache>
                <c:formatCode>0%</c:formatCode>
                <c:ptCount val="2"/>
                <c:pt idx="0">
                  <c:v>0.48117536755993778</c:v>
                </c:pt>
                <c:pt idx="1">
                  <c:v>0.49167308377486868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AF-D340-AABD-2621593BBF7E}"/>
            </c:ext>
          </c:extLst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'group (1)'!$E$10:$E$11</c:f>
              <c:numCache>
                <c:formatCode>0%</c:formatCode>
                <c:ptCount val="2"/>
                <c:pt idx="0">
                  <c:v>6.7363150248817727E-2</c:v>
                </c:pt>
                <c:pt idx="1">
                  <c:v>6.6509591182318667E-2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AF-D340-AABD-2621593BBF7E}"/>
            </c:ext>
          </c:extLst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(1)'!$N$15:$N$17,'group (1)'!$F$10:$F$11)</c:f>
              <c:numCache>
                <c:formatCode>General</c:formatCode>
                <c:ptCount val="5"/>
                <c:pt idx="3" formatCode="0%">
                  <c:v>0.24068865329335765</c:v>
                </c:pt>
                <c:pt idx="4" formatCode="0%">
                  <c:v>0.24552507269530038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AF-D340-AABD-2621593BBF7E}"/>
            </c:ext>
          </c:extLst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(1)'!$N$15:$N$17,'group (1)'!$G$10:$G$11)</c:f>
              <c:numCache>
                <c:formatCode>General</c:formatCode>
                <c:ptCount val="5"/>
                <c:pt idx="3" formatCode="0%">
                  <c:v>0.30784986451539786</c:v>
                </c:pt>
                <c:pt idx="4" formatCode="0%">
                  <c:v>0.31265760226188699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AF-D340-AABD-2621593BBF7E}"/>
            </c:ext>
          </c:extLst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(1)'!$N$15:$N$20,'group (1)'!$H$10:$H$11)</c:f>
              <c:numCache>
                <c:formatCode>General</c:formatCode>
                <c:ptCount val="8"/>
                <c:pt idx="6" formatCode="0%">
                  <c:v>0.49350601180725123</c:v>
                </c:pt>
                <c:pt idx="7" formatCode="0%">
                  <c:v>0.50268599078235088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AF-D340-AABD-2621593BBF7E}"/>
            </c:ext>
          </c:extLst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(1)'!$N$15:$N$20,'group (1)'!$I$10:$I$11)</c:f>
              <c:numCache>
                <c:formatCode>General</c:formatCode>
                <c:ptCount val="8"/>
                <c:pt idx="6" formatCode="0%">
                  <c:v>5.5032506001504243E-2</c:v>
                </c:pt>
                <c:pt idx="7" formatCode="0%">
                  <c:v>5.5496684174836511E-2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AF-D340-AABD-2621593BB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09658976"/>
        <c:axId val="92222048"/>
      </c:barChart>
      <c:catAx>
        <c:axId val="20965897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92222048"/>
        <c:crosses val="autoZero"/>
        <c:auto val="1"/>
        <c:lblAlgn val="ctr"/>
        <c:lblOffset val="100"/>
        <c:noMultiLvlLbl val="0"/>
      </c:catAx>
      <c:valAx>
        <c:axId val="9222204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09658976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(2)'!$D$9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(2)'!$A$139,'group (2)'!$A$139,'group (2)'!$A$139)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'group (2)'!$D$139</c:f>
              <c:numCache>
                <c:formatCode>0%</c:formatCode>
                <c:ptCount val="1"/>
                <c:pt idx="0">
                  <c:v>0.34829105501582419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88-9B4A-9DA0-583CA4BEE740}"/>
            </c:ext>
          </c:extLst>
        </c:ser>
        <c:ser>
          <c:idx val="3"/>
          <c:order val="1"/>
          <c:tx>
            <c:strRef>
              <c:f>'group (2)'!$E$9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(2)'!$A$139,'group (2)'!$A$139,'group (2)'!$A$139)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'group (2)'!$E$139</c:f>
              <c:numCache>
                <c:formatCode>0%</c:formatCode>
                <c:ptCount val="1"/>
                <c:pt idx="0">
                  <c:v>0.12783129124118292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88-9B4A-9DA0-583CA4BEE740}"/>
            </c:ext>
          </c:extLst>
        </c:ser>
        <c:ser>
          <c:idx val="0"/>
          <c:order val="2"/>
          <c:tx>
            <c:strRef>
              <c:f>'group (2)'!$F$9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(2)'!$A$139,'group (2)'!$A$139,'group (2)'!$A$139)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('group (2)'!$F$140,'group (2)'!$F$139)</c:f>
              <c:numCache>
                <c:formatCode>0%</c:formatCode>
                <c:ptCount val="2"/>
                <c:pt idx="1">
                  <c:v>8.5174893643427951E-2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88-9B4A-9DA0-583CA4BEE740}"/>
            </c:ext>
          </c:extLst>
        </c:ser>
        <c:ser>
          <c:idx val="1"/>
          <c:order val="3"/>
          <c:tx>
            <c:strRef>
              <c:f>'group (2)'!$G$9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(2)'!$A$139,'group (2)'!$A$139,'group (2)'!$A$139)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('group (2)'!$G$140,'group (2)'!$G$139)</c:f>
              <c:numCache>
                <c:formatCode>0%</c:formatCode>
                <c:ptCount val="2"/>
                <c:pt idx="1">
                  <c:v>0.39094745261357916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88-9B4A-9DA0-583CA4BEE740}"/>
            </c:ext>
          </c:extLst>
        </c:ser>
        <c:ser>
          <c:idx val="4"/>
          <c:order val="4"/>
          <c:tx>
            <c:strRef>
              <c:f>'group (2)'!$H$9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(2)'!$A$139,'group (2)'!$A$139,'group (2)'!$A$139)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('group (2)'!$H$140:$H$141,'group (2)'!$H$139)</c:f>
              <c:numCache>
                <c:formatCode>General</c:formatCode>
                <c:ptCount val="3"/>
                <c:pt idx="2" formatCode="0%">
                  <c:v>0.35480115745369378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88-9B4A-9DA0-583CA4BEE740}"/>
            </c:ext>
          </c:extLst>
        </c:ser>
        <c:ser>
          <c:idx val="5"/>
          <c:order val="5"/>
          <c:tx>
            <c:strRef>
              <c:f>'group (2)'!$I$9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(2)'!$A$139,'group (2)'!$A$139,'group (2)'!$A$139)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('group (2)'!$I$140:$I$141,'group (2)'!$I$139)</c:f>
              <c:numCache>
                <c:formatCode>General</c:formatCode>
                <c:ptCount val="3"/>
                <c:pt idx="2" formatCode="0%">
                  <c:v>0.12132118880331332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88-9B4A-9DA0-583CA4BEE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466672176"/>
        <c:axId val="466672568"/>
      </c:barChart>
      <c:catAx>
        <c:axId val="466672176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466672568"/>
        <c:crosses val="autoZero"/>
        <c:auto val="1"/>
        <c:lblAlgn val="ctr"/>
        <c:lblOffset val="100"/>
        <c:noMultiLvlLbl val="0"/>
      </c:catAx>
      <c:valAx>
        <c:axId val="46667256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466672176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(3)'!$D$9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(3)'!$A$10:$A$12,'group (3)'!$A$10:$A$12,'group (3)'!$A$10:$A$12)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'group (3)'!$D$10:$D$11</c:f>
              <c:numCache>
                <c:formatCode>0%</c:formatCode>
                <c:ptCount val="2"/>
                <c:pt idx="0">
                  <c:v>0.50343299266575559</c:v>
                </c:pt>
                <c:pt idx="1">
                  <c:v>0.51230398381593412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1B-7145-9D90-B7D76EB24CF8}"/>
            </c:ext>
          </c:extLst>
        </c:ser>
        <c:ser>
          <c:idx val="3"/>
          <c:order val="1"/>
          <c:tx>
            <c:strRef>
              <c:f>'group (3)'!$E$9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(3)'!$A$10:$A$12,'group (3)'!$A$10:$A$12,'group (3)'!$A$10:$A$12)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'group (3)'!$E$10:$E$11</c:f>
              <c:numCache>
                <c:formatCode>0%</c:formatCode>
                <c:ptCount val="2"/>
                <c:pt idx="0">
                  <c:v>7.4758111500117061E-2</c:v>
                </c:pt>
                <c:pt idx="1">
                  <c:v>7.7657284916267735E-2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1B-7145-9D90-B7D76EB24CF8}"/>
            </c:ext>
          </c:extLst>
        </c:ser>
        <c:ser>
          <c:idx val="0"/>
          <c:order val="2"/>
          <c:tx>
            <c:strRef>
              <c:f>'group (3)'!$F$9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(3)'!$A$10:$A$12,'group (3)'!$A$10:$A$12,'group (3)'!$A$10:$A$12)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(3)'!$N$15:$N$17,'group (3)'!$F$10:$F$11)</c:f>
              <c:numCache>
                <c:formatCode>General</c:formatCode>
                <c:ptCount val="5"/>
                <c:pt idx="3" formatCode="0%">
                  <c:v>0.24260177829564575</c:v>
                </c:pt>
                <c:pt idx="4" formatCode="0%">
                  <c:v>0.24222046020456628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1B-7145-9D90-B7D76EB24CF8}"/>
            </c:ext>
          </c:extLst>
        </c:ser>
        <c:ser>
          <c:idx val="1"/>
          <c:order val="3"/>
          <c:tx>
            <c:strRef>
              <c:f>'group (3)'!$G$9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(3)'!$A$10:$A$12,'group (3)'!$A$10:$A$12,'group (3)'!$A$10:$A$12)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(3)'!$N$15:$N$17,'group (3)'!$G$10:$G$11)</c:f>
              <c:numCache>
                <c:formatCode>General</c:formatCode>
                <c:ptCount val="5"/>
                <c:pt idx="3" formatCode="0%">
                  <c:v>0.33558932587022688</c:v>
                </c:pt>
                <c:pt idx="4" formatCode="0%">
                  <c:v>0.3477408085276355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1B-7145-9D90-B7D76EB24CF8}"/>
            </c:ext>
          </c:extLst>
        </c:ser>
        <c:ser>
          <c:idx val="4"/>
          <c:order val="4"/>
          <c:tx>
            <c:strRef>
              <c:f>'group (3)'!$H$9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(3)'!$A$10:$A$12,'group (3)'!$A$10:$A$12,'group (3)'!$A$10:$A$12)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(3)'!$N$15:$N$20,'group (3)'!$H$10:$H$11)</c:f>
              <c:numCache>
                <c:formatCode>General</c:formatCode>
                <c:ptCount val="8"/>
                <c:pt idx="6" formatCode="0%">
                  <c:v>0.50898131863943508</c:v>
                </c:pt>
                <c:pt idx="7" formatCode="0%">
                  <c:v>0.5184326256778965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1B-7145-9D90-B7D76EB24CF8}"/>
            </c:ext>
          </c:extLst>
        </c:ser>
        <c:ser>
          <c:idx val="5"/>
          <c:order val="5"/>
          <c:tx>
            <c:strRef>
              <c:f>'group (3)'!$I$9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(3)'!$A$10:$A$12,'group (3)'!$A$10:$A$12,'group (3)'!$A$10:$A$12)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(3)'!$N$15:$N$20,'group (3)'!$I$10:$I$11)</c:f>
              <c:numCache>
                <c:formatCode>General</c:formatCode>
                <c:ptCount val="8"/>
                <c:pt idx="6" formatCode="0%">
                  <c:v>6.9209785526437584E-2</c:v>
                </c:pt>
                <c:pt idx="7" formatCode="0%">
                  <c:v>7.1528643054305258E-2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81B-7145-9D90-B7D76EB24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471178552"/>
        <c:axId val="471176984"/>
      </c:barChart>
      <c:catAx>
        <c:axId val="47117855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471176984"/>
        <c:crosses val="autoZero"/>
        <c:auto val="1"/>
        <c:lblAlgn val="ctr"/>
        <c:lblOffset val="100"/>
        <c:noMultiLvlLbl val="0"/>
      </c:catAx>
      <c:valAx>
        <c:axId val="47117698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471178552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(3)'!$D$9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(3)'!$A$43:$A$45,'group (3)'!$A$43:$A$45,'group (3)'!$A$43:$A$45)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'group (3)'!$D$43:$D$44</c:f>
              <c:numCache>
                <c:formatCode>0%</c:formatCode>
                <c:ptCount val="2"/>
                <c:pt idx="0">
                  <c:v>0.56351131297645873</c:v>
                </c:pt>
                <c:pt idx="1">
                  <c:v>0.55396141762723305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7A-B54F-A86F-1343629FF4B8}"/>
            </c:ext>
          </c:extLst>
        </c:ser>
        <c:ser>
          <c:idx val="3"/>
          <c:order val="1"/>
          <c:tx>
            <c:strRef>
              <c:f>'group (3)'!$E$9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(3)'!$A$43:$A$45,'group (3)'!$A$43:$A$45,'group (3)'!$A$43:$A$45)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'group (3)'!$E$43:$E$44</c:f>
              <c:numCache>
                <c:formatCode>0%</c:formatCode>
                <c:ptCount val="2"/>
                <c:pt idx="0">
                  <c:v>8.2279832660236973E-2</c:v>
                </c:pt>
                <c:pt idx="1">
                  <c:v>8.02665084023471E-2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7A-B54F-A86F-1343629FF4B8}"/>
            </c:ext>
          </c:extLst>
        </c:ser>
        <c:ser>
          <c:idx val="0"/>
          <c:order val="2"/>
          <c:tx>
            <c:strRef>
              <c:f>'group (3)'!$F$9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(3)'!$A$43:$A$45,'group (3)'!$A$43:$A$45,'group (3)'!$A$43:$A$45)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(3)'!$N$15:$N$17,'group (3)'!$F$43:$F$44)</c:f>
              <c:numCache>
                <c:formatCode>General</c:formatCode>
                <c:ptCount val="5"/>
                <c:pt idx="3" formatCode="0%">
                  <c:v>0.28469878461297915</c:v>
                </c:pt>
                <c:pt idx="4" formatCode="0%">
                  <c:v>0.27738362944369727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7A-B54F-A86F-1343629FF4B8}"/>
            </c:ext>
          </c:extLst>
        </c:ser>
        <c:ser>
          <c:idx val="1"/>
          <c:order val="3"/>
          <c:tx>
            <c:strRef>
              <c:f>'group (3)'!$G$9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(3)'!$A$43:$A$45,'group (3)'!$A$43:$A$45,'group (3)'!$A$43:$A$45)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(3)'!$N$15:$N$17,'group (3)'!$G$43:$G$44)</c:f>
              <c:numCache>
                <c:formatCode>General</c:formatCode>
                <c:ptCount val="5"/>
                <c:pt idx="3" formatCode="0%">
                  <c:v>0.36109236102371661</c:v>
                </c:pt>
                <c:pt idx="4" formatCode="0%">
                  <c:v>0.3568442965858829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7A-B54F-A86F-1343629FF4B8}"/>
            </c:ext>
          </c:extLst>
        </c:ser>
        <c:ser>
          <c:idx val="4"/>
          <c:order val="4"/>
          <c:tx>
            <c:strRef>
              <c:f>'group (3)'!$H$9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(3)'!$A$43:$A$45,'group (3)'!$A$43:$A$45,'group (3)'!$A$43:$A$45)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(3)'!$N$15:$N$20,'group (3)'!$H$43:$H$44)</c:f>
              <c:numCache>
                <c:formatCode>General</c:formatCode>
                <c:ptCount val="8"/>
                <c:pt idx="6" formatCode="0%">
                  <c:v>0.57102596664645466</c:v>
                </c:pt>
                <c:pt idx="7" formatCode="0%">
                  <c:v>0.55923387001635272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7A-B54F-A86F-1343629FF4B8}"/>
            </c:ext>
          </c:extLst>
        </c:ser>
        <c:ser>
          <c:idx val="5"/>
          <c:order val="5"/>
          <c:tx>
            <c:strRef>
              <c:f>'group (3)'!$I$9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(3)'!$A$43:$A$45,'group (3)'!$A$43:$A$45,'group (3)'!$A$43:$A$45)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(3)'!$N$15:$N$20,'group (3)'!$I$43:$I$44)</c:f>
              <c:numCache>
                <c:formatCode>General</c:formatCode>
                <c:ptCount val="8"/>
                <c:pt idx="6" formatCode="0%">
                  <c:v>7.4765178990241057E-2</c:v>
                </c:pt>
                <c:pt idx="7" formatCode="0%">
                  <c:v>7.4994056013227409E-2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37A-B54F-A86F-1343629FF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471180904"/>
        <c:axId val="471181296"/>
      </c:barChart>
      <c:catAx>
        <c:axId val="47118090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471181296"/>
        <c:crosses val="autoZero"/>
        <c:auto val="1"/>
        <c:lblAlgn val="ctr"/>
        <c:lblOffset val="100"/>
        <c:noMultiLvlLbl val="0"/>
      </c:catAx>
      <c:valAx>
        <c:axId val="47118129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47118090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91C5-0D48-A134-F2535CDEB8EB}"/>
              </c:ext>
            </c:extLst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  <c:extLst>
              <c:ext xmlns:c16="http://schemas.microsoft.com/office/drawing/2014/chart" uri="{C3380CC4-5D6E-409C-BE32-E72D297353CC}">
                <c16:uniqueId val="{00000003-91C5-0D48-A134-F2535CDEB8EB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5-91C5-0D48-A134-F2535CDEB8EB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91C5-0D48-A134-F2535CDEB8EB}"/>
              </c:ext>
            </c:extLst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  <c:extLst>
              <c:ext xmlns:c16="http://schemas.microsoft.com/office/drawing/2014/chart" uri="{C3380CC4-5D6E-409C-BE32-E72D297353CC}">
                <c16:uniqueId val="{00000009-91C5-0D48-A134-F2535CDEB8E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('group (3)'!$C$107,'group (3)'!$O$108,'group (3)'!$D$107,'group (3)'!$E$107,'group (3)'!$O$109,'group (3)'!$F$107,'group (3)'!$G$107,'group (3)'!$O$110,'group (3)'!$H$107,'group (3)'!$I$107)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(3)'!$C$108,'group (3)'!$O$108,'group (3)'!$D$108,'group (3)'!$E$108,'group (3)'!$O$108,'group (3)'!$F$108,'group (3)'!$G$108,'group (3)'!$O$109,'group (3)'!$H$108,'group (3)'!$I$108)</c:f>
              <c:numCache>
                <c:formatCode>General</c:formatCode>
                <c:ptCount val="10"/>
                <c:pt idx="0" formatCode="0%">
                  <c:v>0.81427010747608364</c:v>
                </c:pt>
                <c:pt idx="2" formatCode="0%">
                  <c:v>0.8077210696750573</c:v>
                </c:pt>
                <c:pt idx="3" formatCode="0%">
                  <c:v>0.85912261593010586</c:v>
                </c:pt>
                <c:pt idx="5" formatCode="0%">
                  <c:v>0.73900259865512896</c:v>
                </c:pt>
                <c:pt idx="6" formatCode="0%">
                  <c:v>0.8736138394271592</c:v>
                </c:pt>
                <c:pt idx="8" formatCode="0%">
                  <c:v>0.80805088990549967</c:v>
                </c:pt>
                <c:pt idx="9" formatCode="0%">
                  <c:v>0.86176995664371336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1C5-0D48-A134-F2535CDEB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07005656"/>
        <c:axId val="407006832"/>
      </c:barChart>
      <c:catAx>
        <c:axId val="407005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7006832"/>
        <c:crosses val="autoZero"/>
        <c:auto val="1"/>
        <c:lblAlgn val="ctr"/>
        <c:lblOffset val="100"/>
        <c:noMultiLvlLbl val="0"/>
      </c:catAx>
      <c:valAx>
        <c:axId val="40700683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407005656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(3)'!$D$9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(3)'!$A$76:$A$78,'group (3)'!$A$76:$A$78,'group (3)'!$A$76:$A$78)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(3)'!$D$76:$D$77</c:f>
              <c:numCache>
                <c:formatCode>0%</c:formatCode>
                <c:ptCount val="2"/>
                <c:pt idx="0">
                  <c:v>0.60701429423523645</c:v>
                </c:pt>
                <c:pt idx="1">
                  <c:v>0.60539583023480192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9E-DB4B-BC79-F770B18B23B3}"/>
            </c:ext>
          </c:extLst>
        </c:ser>
        <c:ser>
          <c:idx val="3"/>
          <c:order val="1"/>
          <c:tx>
            <c:strRef>
              <c:f>'group (3)'!$E$9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(3)'!$A$76:$A$78,'group (3)'!$A$76:$A$78,'group (3)'!$A$76:$A$78)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(3)'!$E$76:$E$77</c:f>
              <c:numCache>
                <c:formatCode>0%</c:formatCode>
                <c:ptCount val="2"/>
                <c:pt idx="0">
                  <c:v>9.1886339772504225E-2</c:v>
                </c:pt>
                <c:pt idx="1">
                  <c:v>8.6854218388306051E-2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9E-DB4B-BC79-F770B18B23B3}"/>
            </c:ext>
          </c:extLst>
        </c:ser>
        <c:ser>
          <c:idx val="0"/>
          <c:order val="2"/>
          <c:tx>
            <c:strRef>
              <c:f>'group (3)'!$F$9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(3)'!$A$76:$A$78,'group (3)'!$A$76:$A$78,'group (3)'!$A$76:$A$78)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(3)'!$K$75:$K$77,'group (3)'!$F$76:$F$77)</c:f>
              <c:numCache>
                <c:formatCode>General</c:formatCode>
                <c:ptCount val="5"/>
                <c:pt idx="3" formatCode="0%">
                  <c:v>0.32087232757257167</c:v>
                </c:pt>
                <c:pt idx="4" formatCode="0%">
                  <c:v>0.31891229154034195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9E-DB4B-BC79-F770B18B23B3}"/>
            </c:ext>
          </c:extLst>
        </c:ser>
        <c:ser>
          <c:idx val="1"/>
          <c:order val="3"/>
          <c:tx>
            <c:strRef>
              <c:f>'group (3)'!$G$9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(3)'!$A$76:$A$78,'group (3)'!$A$76:$A$78,'group (3)'!$A$76:$A$78)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(3)'!$K$75:$K$77,'group (3)'!$G$76:$G$77)</c:f>
              <c:numCache>
                <c:formatCode>General</c:formatCode>
                <c:ptCount val="5"/>
                <c:pt idx="3" formatCode="0%">
                  <c:v>0.37802830643516905</c:v>
                </c:pt>
                <c:pt idx="4" formatCode="0%">
                  <c:v>0.37333775708276606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9E-DB4B-BC79-F770B18B23B3}"/>
            </c:ext>
          </c:extLst>
        </c:ser>
        <c:ser>
          <c:idx val="4"/>
          <c:order val="4"/>
          <c:tx>
            <c:strRef>
              <c:f>'group (3)'!$H$9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(3)'!$A$76:$A$78,'group (3)'!$A$76:$A$78,'group (3)'!$A$76:$A$78)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(3)'!$K$75:$K$80,'group (3)'!$H$76:$H$77)</c:f>
              <c:numCache>
                <c:formatCode>General</c:formatCode>
                <c:ptCount val="8"/>
                <c:pt idx="6" formatCode="0%">
                  <c:v>0.61669877676715124</c:v>
                </c:pt>
                <c:pt idx="7" formatCode="0%">
                  <c:v>0.61068716845714111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9E-DB4B-BC79-F770B18B23B3}"/>
            </c:ext>
          </c:extLst>
        </c:ser>
        <c:ser>
          <c:idx val="5"/>
          <c:order val="5"/>
          <c:tx>
            <c:strRef>
              <c:f>'group (3)'!$I$9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(3)'!$A$76:$A$78,'group (3)'!$A$76:$A$78,'group (3)'!$A$76:$A$78)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(3)'!$K$75:$K$80,'group (3)'!$I$76:$I$77)</c:f>
              <c:numCache>
                <c:formatCode>General</c:formatCode>
                <c:ptCount val="8"/>
                <c:pt idx="6" formatCode="0%">
                  <c:v>8.2201857240589454E-2</c:v>
                </c:pt>
                <c:pt idx="7" formatCode="0%">
                  <c:v>8.156288016596687E-2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89E-DB4B-BC79-F770B18B2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407011144"/>
        <c:axId val="407009968"/>
      </c:barChart>
      <c:catAx>
        <c:axId val="4070111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407009968"/>
        <c:crosses val="autoZero"/>
        <c:auto val="1"/>
        <c:lblAlgn val="ctr"/>
        <c:lblOffset val="100"/>
        <c:noMultiLvlLbl val="0"/>
      </c:catAx>
      <c:valAx>
        <c:axId val="40700996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40701114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(3)'!$D$9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(3)'!$A$139,'group (3)'!$A$139,'group (3)'!$A$139)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'group (3)'!$D$139</c:f>
              <c:numCache>
                <c:formatCode>0%</c:formatCode>
                <c:ptCount val="1"/>
                <c:pt idx="0">
                  <c:v>0.23622226292817575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C-564D-9B8F-3FFC2B063E3E}"/>
            </c:ext>
          </c:extLst>
        </c:ser>
        <c:ser>
          <c:idx val="3"/>
          <c:order val="1"/>
          <c:tx>
            <c:strRef>
              <c:f>'group (3)'!$E$9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(3)'!$A$139,'group (3)'!$A$139,'group (3)'!$A$139)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'group (3)'!$E$139</c:f>
              <c:numCache>
                <c:formatCode>0%</c:formatCode>
                <c:ptCount val="1"/>
                <c:pt idx="0">
                  <c:v>5.9738794107181581E-2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AC-564D-9B8F-3FFC2B063E3E}"/>
            </c:ext>
          </c:extLst>
        </c:ser>
        <c:ser>
          <c:idx val="0"/>
          <c:order val="2"/>
          <c:tx>
            <c:strRef>
              <c:f>'group (3)'!$F$9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(3)'!$A$139,'group (3)'!$A$139,'group (3)'!$A$139)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('group (3)'!$F$140,'group (3)'!$F$139)</c:f>
              <c:numCache>
                <c:formatCode>0%</c:formatCode>
                <c:ptCount val="2"/>
                <c:pt idx="1">
                  <c:v>7.6325768342418485E-2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AC-564D-9B8F-3FFC2B063E3E}"/>
            </c:ext>
          </c:extLst>
        </c:ser>
        <c:ser>
          <c:idx val="1"/>
          <c:order val="3"/>
          <c:tx>
            <c:strRef>
              <c:f>'group (3)'!$G$9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(3)'!$A$139,'group (3)'!$A$139,'group (3)'!$A$139)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('group (3)'!$G$140,'group (3)'!$G$139)</c:f>
              <c:numCache>
                <c:formatCode>0%</c:formatCode>
                <c:ptCount val="2"/>
                <c:pt idx="1">
                  <c:v>0.21963528869293886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AC-564D-9B8F-3FFC2B063E3E}"/>
            </c:ext>
          </c:extLst>
        </c:ser>
        <c:ser>
          <c:idx val="4"/>
          <c:order val="4"/>
          <c:tx>
            <c:strRef>
              <c:f>'group (3)'!$H$9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(3)'!$A$139,'group (3)'!$A$139,'group (3)'!$A$139)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('group (3)'!$H$140:$H$141,'group (3)'!$H$139)</c:f>
              <c:numCache>
                <c:formatCode>General</c:formatCode>
                <c:ptCount val="3"/>
                <c:pt idx="2" formatCode="0%">
                  <c:v>0.2485498504056208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AC-564D-9B8F-3FFC2B063E3E}"/>
            </c:ext>
          </c:extLst>
        </c:ser>
        <c:ser>
          <c:idx val="5"/>
          <c:order val="5"/>
          <c:tx>
            <c:strRef>
              <c:f>'group (3)'!$I$9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(3)'!$A$139,'group (3)'!$A$139,'group (3)'!$A$139)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('group (3)'!$I$140:$I$141,'group (3)'!$I$139)</c:f>
              <c:numCache>
                <c:formatCode>General</c:formatCode>
                <c:ptCount val="3"/>
                <c:pt idx="2" formatCode="0%">
                  <c:v>4.7411206629736538E-2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6AC-564D-9B8F-3FFC2B063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407010360"/>
        <c:axId val="407008400"/>
      </c:barChart>
      <c:catAx>
        <c:axId val="407010360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407008400"/>
        <c:crosses val="autoZero"/>
        <c:auto val="1"/>
        <c:lblAlgn val="ctr"/>
        <c:lblOffset val="100"/>
        <c:noMultiLvlLbl val="0"/>
      </c:catAx>
      <c:valAx>
        <c:axId val="40700840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40701036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(4)'!$D$9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(4)'!$A$10:$A$12,'group (4)'!$A$10:$A$12,'group (4)'!$A$10:$A$12)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'group (4)'!$D$10:$D$11</c:f>
              <c:numCache>
                <c:formatCode>0%</c:formatCode>
                <c:ptCount val="2"/>
                <c:pt idx="0">
                  <c:v>0.5421907067125763</c:v>
                </c:pt>
                <c:pt idx="1">
                  <c:v>0.55586648568891628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35-4246-AABB-0EFD80B47EBD}"/>
            </c:ext>
          </c:extLst>
        </c:ser>
        <c:ser>
          <c:idx val="3"/>
          <c:order val="1"/>
          <c:tx>
            <c:strRef>
              <c:f>'group (4)'!$E$9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(4)'!$A$10:$A$12,'group (4)'!$A$10:$A$12,'group (4)'!$A$10:$A$12)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'group (4)'!$E$10:$E$11</c:f>
              <c:numCache>
                <c:formatCode>0%</c:formatCode>
                <c:ptCount val="2"/>
                <c:pt idx="0">
                  <c:v>0.14811441039102716</c:v>
                </c:pt>
                <c:pt idx="1">
                  <c:v>0.1422426031909638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35-4246-AABB-0EFD80B47EBD}"/>
            </c:ext>
          </c:extLst>
        </c:ser>
        <c:ser>
          <c:idx val="0"/>
          <c:order val="2"/>
          <c:tx>
            <c:strRef>
              <c:f>'group (4)'!$F$9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(4)'!$A$10:$A$12,'group (4)'!$A$10:$A$12,'group (4)'!$A$10:$A$12)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(4)'!$N$15:$N$17,'group (4)'!$F$10:$F$11)</c:f>
              <c:numCache>
                <c:formatCode>General</c:formatCode>
                <c:ptCount val="5"/>
                <c:pt idx="3" formatCode="0%">
                  <c:v>0.19512630825350288</c:v>
                </c:pt>
                <c:pt idx="4" formatCode="0%">
                  <c:v>0.20376245521375125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35-4246-AABB-0EFD80B47EBD}"/>
            </c:ext>
          </c:extLst>
        </c:ser>
        <c:ser>
          <c:idx val="1"/>
          <c:order val="3"/>
          <c:tx>
            <c:strRef>
              <c:f>'group (4)'!$G$9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(4)'!$A$10:$A$12,'group (4)'!$A$10:$A$12,'group (4)'!$A$10:$A$12)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(4)'!$N$15:$N$17,'group (4)'!$G$10:$G$11)</c:f>
              <c:numCache>
                <c:formatCode>General</c:formatCode>
                <c:ptCount val="5"/>
                <c:pt idx="3" formatCode="0%">
                  <c:v>0.49517880885010057</c:v>
                </c:pt>
                <c:pt idx="4" formatCode="0%">
                  <c:v>0.49434663366612885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35-4246-AABB-0EFD80B47EBD}"/>
            </c:ext>
          </c:extLst>
        </c:ser>
        <c:ser>
          <c:idx val="4"/>
          <c:order val="4"/>
          <c:tx>
            <c:strRef>
              <c:f>'group (4)'!$H$9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(4)'!$A$10:$A$12,'group (4)'!$A$10:$A$12,'group (4)'!$A$10:$A$12)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(4)'!$N$15:$N$20,'group (4)'!$H$10:$H$11)</c:f>
              <c:numCache>
                <c:formatCode>General</c:formatCode>
                <c:ptCount val="8"/>
                <c:pt idx="6" formatCode="0%">
                  <c:v>0.5286714621757066</c:v>
                </c:pt>
                <c:pt idx="7" formatCode="0%">
                  <c:v>0.53219275771685737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35-4246-AABB-0EFD80B47EBD}"/>
            </c:ext>
          </c:extLst>
        </c:ser>
        <c:ser>
          <c:idx val="5"/>
          <c:order val="5"/>
          <c:tx>
            <c:strRef>
              <c:f>'group (4)'!$I$9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(4)'!$A$10:$A$12,'group (4)'!$A$10:$A$12,'group (4)'!$A$10:$A$12)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(4)'!$N$15:$N$20,'group (4)'!$I$10:$I$11)</c:f>
              <c:numCache>
                <c:formatCode>General</c:formatCode>
                <c:ptCount val="8"/>
                <c:pt idx="6" formatCode="0%">
                  <c:v>0.16163365492789691</c:v>
                </c:pt>
                <c:pt idx="7" formatCode="0%">
                  <c:v>0.16591633116302276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535-4246-AABB-0EFD80B47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399284952"/>
        <c:axId val="399284560"/>
      </c:barChart>
      <c:catAx>
        <c:axId val="39928495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399284560"/>
        <c:crosses val="autoZero"/>
        <c:auto val="1"/>
        <c:lblAlgn val="ctr"/>
        <c:lblOffset val="100"/>
        <c:noMultiLvlLbl val="0"/>
      </c:catAx>
      <c:valAx>
        <c:axId val="39928456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399284952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(4)'!$D$9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(4)'!$A$43:$A$45,'group (4)'!$A$43:$A$45,'group (4)'!$A$43:$A$45)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'group (4)'!$D$43:$D$44</c:f>
              <c:numCache>
                <c:formatCode>0%</c:formatCode>
                <c:ptCount val="2"/>
                <c:pt idx="0">
                  <c:v>0.57422977430253674</c:v>
                </c:pt>
                <c:pt idx="1">
                  <c:v>0.57122149115330856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D-0549-A53D-091A3CFFB7BF}"/>
            </c:ext>
          </c:extLst>
        </c:ser>
        <c:ser>
          <c:idx val="3"/>
          <c:order val="1"/>
          <c:tx>
            <c:strRef>
              <c:f>'group (4)'!$E$9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(4)'!$A$43:$A$45,'group (4)'!$A$43:$A$45,'group (4)'!$A$43:$A$45)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'group (4)'!$E$43:$E$44</c:f>
              <c:numCache>
                <c:formatCode>0%</c:formatCode>
                <c:ptCount val="2"/>
                <c:pt idx="0">
                  <c:v>0.15492524457023318</c:v>
                </c:pt>
                <c:pt idx="1">
                  <c:v>0.15351174445164151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D-0549-A53D-091A3CFFB7BF}"/>
            </c:ext>
          </c:extLst>
        </c:ser>
        <c:ser>
          <c:idx val="0"/>
          <c:order val="2"/>
          <c:tx>
            <c:strRef>
              <c:f>'group (4)'!$F$9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(4)'!$A$43:$A$45,'group (4)'!$A$43:$A$45,'group (4)'!$A$43:$A$45)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(4)'!$N$15:$N$17,'group (4)'!$F$43:$F$44)</c:f>
              <c:numCache>
                <c:formatCode>General</c:formatCode>
                <c:ptCount val="5"/>
                <c:pt idx="3" formatCode="0%">
                  <c:v>0.21722946131684051</c:v>
                </c:pt>
                <c:pt idx="4" formatCode="0%">
                  <c:v>0.2130119660450687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3D-0549-A53D-091A3CFFB7BF}"/>
            </c:ext>
          </c:extLst>
        </c:ser>
        <c:ser>
          <c:idx val="1"/>
          <c:order val="3"/>
          <c:tx>
            <c:strRef>
              <c:f>'group (4)'!$G$9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(4)'!$A$43:$A$45,'group (4)'!$A$43:$A$45,'group (4)'!$A$43:$A$45)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(4)'!$N$15:$N$17,'group (4)'!$G$43:$G$44)</c:f>
              <c:numCache>
                <c:formatCode>General</c:formatCode>
                <c:ptCount val="5"/>
                <c:pt idx="3" formatCode="0%">
                  <c:v>0.5119255575559295</c:v>
                </c:pt>
                <c:pt idx="4" formatCode="0%">
                  <c:v>0.5117212695598814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3D-0549-A53D-091A3CFFB7BF}"/>
            </c:ext>
          </c:extLst>
        </c:ser>
        <c:ser>
          <c:idx val="4"/>
          <c:order val="4"/>
          <c:tx>
            <c:strRef>
              <c:f>'group (4)'!$H$9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(4)'!$A$43:$A$45,'group (4)'!$A$43:$A$45,'group (4)'!$A$43:$A$45)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(4)'!$N$15:$N$20,'group (4)'!$H$43:$H$44)</c:f>
              <c:numCache>
                <c:formatCode>General</c:formatCode>
                <c:ptCount val="8"/>
                <c:pt idx="6" formatCode="0%">
                  <c:v>0.56061489651408836</c:v>
                </c:pt>
                <c:pt idx="7" formatCode="0%">
                  <c:v>0.5569276923601405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3D-0549-A53D-091A3CFFB7BF}"/>
            </c:ext>
          </c:extLst>
        </c:ser>
        <c:ser>
          <c:idx val="5"/>
          <c:order val="5"/>
          <c:tx>
            <c:strRef>
              <c:f>'group (4)'!$I$9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(4)'!$A$43:$A$45,'group (4)'!$A$43:$A$45,'group (4)'!$A$43:$A$45)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(4)'!$N$15:$N$20,'group (4)'!$I$43:$I$44)</c:f>
              <c:numCache>
                <c:formatCode>General</c:formatCode>
                <c:ptCount val="8"/>
                <c:pt idx="6" formatCode="0%">
                  <c:v>0.1685401223586816</c:v>
                </c:pt>
                <c:pt idx="7" formatCode="0%">
                  <c:v>0.16780554324480959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D3D-0549-A53D-091A3CFFB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399290440"/>
        <c:axId val="399283776"/>
      </c:barChart>
      <c:catAx>
        <c:axId val="3992904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399283776"/>
        <c:crosses val="autoZero"/>
        <c:auto val="1"/>
        <c:lblAlgn val="ctr"/>
        <c:lblOffset val="100"/>
        <c:noMultiLvlLbl val="0"/>
      </c:catAx>
      <c:valAx>
        <c:axId val="39928377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39929044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CD4E-1E41-AC69-B363FC04C5A0}"/>
              </c:ext>
            </c:extLst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  <c:extLst>
              <c:ext xmlns:c16="http://schemas.microsoft.com/office/drawing/2014/chart" uri="{C3380CC4-5D6E-409C-BE32-E72D297353CC}">
                <c16:uniqueId val="{00000003-CD4E-1E41-AC69-B363FC04C5A0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5-CD4E-1E41-AC69-B363FC04C5A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CD4E-1E41-AC69-B363FC04C5A0}"/>
              </c:ext>
            </c:extLst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  <c:extLst>
              <c:ext xmlns:c16="http://schemas.microsoft.com/office/drawing/2014/chart" uri="{C3380CC4-5D6E-409C-BE32-E72D297353CC}">
                <c16:uniqueId val="{00000009-CD4E-1E41-AC69-B363FC04C5A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('group (4)'!$C$107,'group (4)'!$O$108,'group (4)'!$D$107,'group (4)'!$E$107,'group (4)'!$O$109,'group (4)'!$F$107,'group (4)'!$G$107,'group (4)'!$O$110,'group (4)'!$H$107,'group (4)'!$I$107)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(4)'!$C$108,'group (4)'!$O$108,'group (4)'!$D$108,'group (4)'!$E$108,'group (4)'!$O$108,'group (4)'!$F$108,'group (4)'!$G$108,'group (4)'!$O$109,'group (4)'!$H$108,'group (4)'!$I$108)</c:f>
              <c:numCache>
                <c:formatCode>General</c:formatCode>
                <c:ptCount val="10"/>
                <c:pt idx="0" formatCode="0%">
                  <c:v>0.88128274364204684</c:v>
                </c:pt>
                <c:pt idx="2" formatCode="0%">
                  <c:v>0.86638280427470671</c:v>
                </c:pt>
                <c:pt idx="3" formatCode="0%">
                  <c:v>0.93650930690333944</c:v>
                </c:pt>
                <c:pt idx="5" formatCode="0%">
                  <c:v>0.75256913102106415</c:v>
                </c:pt>
                <c:pt idx="6" formatCode="0%">
                  <c:v>0.93590081910460243</c:v>
                </c:pt>
                <c:pt idx="8" formatCode="0%">
                  <c:v>0.865351901645524</c:v>
                </c:pt>
                <c:pt idx="9" formatCode="0%">
                  <c:v>0.93427349274246674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D4E-1E41-AC69-B363FC04C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1934152"/>
        <c:axId val="211932976"/>
      </c:barChart>
      <c:catAx>
        <c:axId val="211934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1932976"/>
        <c:crosses val="autoZero"/>
        <c:auto val="1"/>
        <c:lblAlgn val="ctr"/>
        <c:lblOffset val="100"/>
        <c:noMultiLvlLbl val="0"/>
      </c:catAx>
      <c:valAx>
        <c:axId val="21193297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1934152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(4)'!$D$9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(4)'!$A$76:$A$78,'group (4)'!$A$76:$A$78,'group (4)'!$A$76:$A$78)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(4)'!$D$76:$D$77</c:f>
              <c:numCache>
                <c:formatCode>0%</c:formatCode>
                <c:ptCount val="2"/>
                <c:pt idx="0">
                  <c:v>0.60401814147473953</c:v>
                </c:pt>
                <c:pt idx="1">
                  <c:v>0.60483950789018215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4C-734C-8F8C-8EF3AA418B64}"/>
            </c:ext>
          </c:extLst>
        </c:ser>
        <c:ser>
          <c:idx val="3"/>
          <c:order val="1"/>
          <c:tx>
            <c:strRef>
              <c:f>'group (4)'!$E$9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(4)'!$A$76:$A$78,'group (4)'!$A$76:$A$78,'group (4)'!$A$76:$A$78)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(4)'!$E$76:$E$77</c:f>
              <c:numCache>
                <c:formatCode>0%</c:formatCode>
                <c:ptCount val="2"/>
                <c:pt idx="0">
                  <c:v>0.16342479403365315</c:v>
                </c:pt>
                <c:pt idx="1">
                  <c:v>0.16016574866446059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4C-734C-8F8C-8EF3AA418B64}"/>
            </c:ext>
          </c:extLst>
        </c:ser>
        <c:ser>
          <c:idx val="0"/>
          <c:order val="2"/>
          <c:tx>
            <c:strRef>
              <c:f>'group (4)'!$F$9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(4)'!$A$76:$A$78,'group (4)'!$A$76:$A$78,'group (4)'!$A$76:$A$78)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(4)'!$K$75:$K$77,'group (4)'!$F$76:$F$77)</c:f>
              <c:numCache>
                <c:formatCode>General</c:formatCode>
                <c:ptCount val="5"/>
                <c:pt idx="3" formatCode="0%">
                  <c:v>0.24255747539703737</c:v>
                </c:pt>
                <c:pt idx="4" formatCode="0%">
                  <c:v>0.23942335729323549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4C-734C-8F8C-8EF3AA418B64}"/>
            </c:ext>
          </c:extLst>
        </c:ser>
        <c:ser>
          <c:idx val="1"/>
          <c:order val="3"/>
          <c:tx>
            <c:strRef>
              <c:f>'group (4)'!$G$9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(4)'!$A$76:$A$78,'group (4)'!$A$76:$A$78,'group (4)'!$A$76:$A$78)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(4)'!$K$75:$K$77,'group (4)'!$G$76:$G$77)</c:f>
              <c:numCache>
                <c:formatCode>General</c:formatCode>
                <c:ptCount val="5"/>
                <c:pt idx="3" formatCode="0%">
                  <c:v>0.5248854601113554</c:v>
                </c:pt>
                <c:pt idx="4" formatCode="0%">
                  <c:v>0.5255818992614073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4C-734C-8F8C-8EF3AA418B64}"/>
            </c:ext>
          </c:extLst>
        </c:ser>
        <c:ser>
          <c:idx val="4"/>
          <c:order val="4"/>
          <c:tx>
            <c:strRef>
              <c:f>'group (4)'!$H$9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(4)'!$A$76:$A$78,'group (4)'!$A$76:$A$78,'group (4)'!$A$76:$A$78)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(4)'!$K$75:$K$80,'group (4)'!$H$76:$H$77)</c:f>
              <c:numCache>
                <c:formatCode>General</c:formatCode>
                <c:ptCount val="8"/>
                <c:pt idx="6" formatCode="0%">
                  <c:v>0.59160879748525874</c:v>
                </c:pt>
                <c:pt idx="7" formatCode="0%">
                  <c:v>0.58880768500263492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4C-734C-8F8C-8EF3AA418B64}"/>
            </c:ext>
          </c:extLst>
        </c:ser>
        <c:ser>
          <c:idx val="5"/>
          <c:order val="5"/>
          <c:tx>
            <c:strRef>
              <c:f>'group (4)'!$I$9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(4)'!$A$76:$A$78,'group (4)'!$A$76:$A$78,'group (4)'!$A$76:$A$78)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(4)'!$K$75:$K$80,'group (4)'!$I$76:$I$77)</c:f>
              <c:numCache>
                <c:formatCode>General</c:formatCode>
                <c:ptCount val="8"/>
                <c:pt idx="6" formatCode="0%">
                  <c:v>0.17583413802313397</c:v>
                </c:pt>
                <c:pt idx="7" formatCode="0%">
                  <c:v>0.1761975715520078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4C-734C-8F8C-8EF3AA418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1933368"/>
        <c:axId val="211934936"/>
      </c:barChart>
      <c:catAx>
        <c:axId val="2119333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11934936"/>
        <c:crosses val="autoZero"/>
        <c:auto val="1"/>
        <c:lblAlgn val="ctr"/>
        <c:lblOffset val="100"/>
        <c:noMultiLvlLbl val="0"/>
      </c:catAx>
      <c:valAx>
        <c:axId val="21193493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1933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'group (1)'!$D$43:$D$44</c:f>
              <c:numCache>
                <c:formatCode>0%</c:formatCode>
                <c:ptCount val="2"/>
                <c:pt idx="0">
                  <c:v>0.53965964995118709</c:v>
                </c:pt>
                <c:pt idx="1">
                  <c:v>0.53052473237927444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3C-D543-888C-CB0FF2E45FF7}"/>
            </c:ext>
          </c:extLst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'group (1)'!$E$43:$E$44</c:f>
              <c:numCache>
                <c:formatCode>0%</c:formatCode>
                <c:ptCount val="2"/>
                <c:pt idx="0">
                  <c:v>7.5358971250396145E-2</c:v>
                </c:pt>
                <c:pt idx="1">
                  <c:v>7.2741322288504925E-2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3C-D543-888C-CB0FF2E45FF7}"/>
            </c:ext>
          </c:extLst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(1)'!$N$15:$N$17,'group (1)'!$F$43:$F$44)</c:f>
              <c:numCache>
                <c:formatCode>General</c:formatCode>
                <c:ptCount val="5"/>
                <c:pt idx="3" formatCode="0%">
                  <c:v>0.2829678217979722</c:v>
                </c:pt>
                <c:pt idx="4" formatCode="0%">
                  <c:v>0.27513574217743847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3C-D543-888C-CB0FF2E45FF7}"/>
            </c:ext>
          </c:extLst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(1)'!$N$15:$N$17,'group (1)'!$G$43:$G$44)</c:f>
              <c:numCache>
                <c:formatCode>General</c:formatCode>
                <c:ptCount val="5"/>
                <c:pt idx="3" formatCode="0%">
                  <c:v>0.3320507994036111</c:v>
                </c:pt>
                <c:pt idx="4" formatCode="0%">
                  <c:v>0.32813031249034091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3C-D543-888C-CB0FF2E45FF7}"/>
            </c:ext>
          </c:extLst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(1)'!$N$15:$N$20,'group (1)'!$H$43:$H$44)</c:f>
              <c:numCache>
                <c:formatCode>General</c:formatCode>
                <c:ptCount val="8"/>
                <c:pt idx="6" formatCode="0%">
                  <c:v>0.55386536158736444</c:v>
                </c:pt>
                <c:pt idx="7" formatCode="0%">
                  <c:v>0.54290483108212528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3C-D543-888C-CB0FF2E45FF7}"/>
            </c:ext>
          </c:extLst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(1)'!$N$15:$N$20,'group (1)'!$I$43:$I$44)</c:f>
              <c:numCache>
                <c:formatCode>General</c:formatCode>
                <c:ptCount val="8"/>
                <c:pt idx="6" formatCode="0%">
                  <c:v>6.1153259614218899E-2</c:v>
                </c:pt>
                <c:pt idx="7" formatCode="0%">
                  <c:v>6.0361223585654086E-2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13C-D543-888C-CB0FF2E45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0978144"/>
        <c:axId val="210690696"/>
      </c:barChart>
      <c:catAx>
        <c:axId val="2109781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10690696"/>
        <c:crosses val="autoZero"/>
        <c:auto val="1"/>
        <c:lblAlgn val="ctr"/>
        <c:lblOffset val="100"/>
        <c:noMultiLvlLbl val="0"/>
      </c:catAx>
      <c:valAx>
        <c:axId val="21069069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097814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(4)'!$D$9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(4)'!$A$139,'group (4)'!$A$139,'group (4)'!$A$139)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'group (4)'!$D$139</c:f>
              <c:numCache>
                <c:formatCode>0%</c:formatCode>
                <c:ptCount val="1"/>
                <c:pt idx="0">
                  <c:v>0.35000676582943863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FA-2048-86FC-ABF71F03AED5}"/>
            </c:ext>
          </c:extLst>
        </c:ser>
        <c:ser>
          <c:idx val="3"/>
          <c:order val="1"/>
          <c:tx>
            <c:strRef>
              <c:f>'group (4)'!$E$9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(4)'!$A$139,'group (4)'!$A$139,'group (4)'!$A$139)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'group (4)'!$E$139</c:f>
              <c:numCache>
                <c:formatCode>0%</c:formatCode>
                <c:ptCount val="1"/>
                <c:pt idx="0">
                  <c:v>0.13314241550519929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FA-2048-86FC-ABF71F03AED5}"/>
            </c:ext>
          </c:extLst>
        </c:ser>
        <c:ser>
          <c:idx val="0"/>
          <c:order val="2"/>
          <c:tx>
            <c:strRef>
              <c:f>'group (4)'!$F$9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(4)'!$A$139,'group (4)'!$A$139,'group (4)'!$A$139)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('group (4)'!$F$140,'group (4)'!$F$139)</c:f>
              <c:numCache>
                <c:formatCode>0%</c:formatCode>
                <c:ptCount val="2"/>
                <c:pt idx="1">
                  <c:v>8.6477709194241761E-2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FA-2048-86FC-ABF71F03AED5}"/>
            </c:ext>
          </c:extLst>
        </c:ser>
        <c:ser>
          <c:idx val="1"/>
          <c:order val="3"/>
          <c:tx>
            <c:strRef>
              <c:f>'group (4)'!$G$9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(4)'!$A$139,'group (4)'!$A$139,'group (4)'!$A$139)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('group (4)'!$G$140,'group (4)'!$G$139)</c:f>
              <c:numCache>
                <c:formatCode>0%</c:formatCode>
                <c:ptCount val="2"/>
                <c:pt idx="1">
                  <c:v>0.39667147214039616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FA-2048-86FC-ABF71F03AED5}"/>
            </c:ext>
          </c:extLst>
        </c:ser>
        <c:ser>
          <c:idx val="4"/>
          <c:order val="4"/>
          <c:tx>
            <c:strRef>
              <c:f>'group (4)'!$H$9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(4)'!$A$139,'group (4)'!$A$139,'group (4)'!$A$139)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('group (4)'!$H$140:$H$141,'group (4)'!$H$139)</c:f>
              <c:numCache>
                <c:formatCode>General</c:formatCode>
                <c:ptCount val="3"/>
                <c:pt idx="2" formatCode="0%">
                  <c:v>0.35752204099051743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FA-2048-86FC-ABF71F03AED5}"/>
            </c:ext>
          </c:extLst>
        </c:ser>
        <c:ser>
          <c:idx val="5"/>
          <c:order val="5"/>
          <c:tx>
            <c:strRef>
              <c:f>'group (4)'!$I$9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(4)'!$A$139,'group (4)'!$A$139,'group (4)'!$A$139)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('group (4)'!$I$140:$I$141,'group (4)'!$I$139)</c:f>
              <c:numCache>
                <c:formatCode>General</c:formatCode>
                <c:ptCount val="3"/>
                <c:pt idx="2" formatCode="0%">
                  <c:v>0.12562714034412048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FA-2048-86FC-ABF71F03A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404583248"/>
        <c:axId val="404581288"/>
      </c:barChart>
      <c:catAx>
        <c:axId val="404583248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404581288"/>
        <c:crosses val="autoZero"/>
        <c:auto val="1"/>
        <c:lblAlgn val="ctr"/>
        <c:lblOffset val="100"/>
        <c:noMultiLvlLbl val="0"/>
      </c:catAx>
      <c:valAx>
        <c:axId val="40458128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40458324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(5)'!$D$9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(5)'!$A$10:$A$12,'group (5)'!$A$10:$A$12,'group (5)'!$A$10:$A$12)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'group (5)'!$D$10:$D$11</c:f>
              <c:numCache>
                <c:formatCode>0%</c:formatCode>
                <c:ptCount val="2"/>
                <c:pt idx="0">
                  <c:v>0.52526858387876751</c:v>
                </c:pt>
                <c:pt idx="1">
                  <c:v>0.53424788431477277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9A-4A49-A053-4FB8C0A0800A}"/>
            </c:ext>
          </c:extLst>
        </c:ser>
        <c:ser>
          <c:idx val="3"/>
          <c:order val="1"/>
          <c:tx>
            <c:strRef>
              <c:f>'group (5)'!$E$9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(5)'!$A$10:$A$12,'group (5)'!$A$10:$A$12,'group (5)'!$A$10:$A$12)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'group (5)'!$E$10:$E$11</c:f>
              <c:numCache>
                <c:formatCode>0%</c:formatCode>
                <c:ptCount val="2"/>
                <c:pt idx="0">
                  <c:v>9.5450237806336186E-2</c:v>
                </c:pt>
                <c:pt idx="1">
                  <c:v>9.6998103601197622E-2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9A-4A49-A053-4FB8C0A0800A}"/>
            </c:ext>
          </c:extLst>
        </c:ser>
        <c:ser>
          <c:idx val="0"/>
          <c:order val="2"/>
          <c:tx>
            <c:strRef>
              <c:f>'group (5)'!$F$9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(5)'!$A$10:$A$12,'group (5)'!$A$10:$A$12,'group (5)'!$A$10:$A$12)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(5)'!$N$15:$N$17,'group (5)'!$F$10:$F$11)</c:f>
              <c:numCache>
                <c:formatCode>General</c:formatCode>
                <c:ptCount val="5"/>
                <c:pt idx="3" formatCode="0%">
                  <c:v>0.23095335098798125</c:v>
                </c:pt>
                <c:pt idx="4" formatCode="0%">
                  <c:v>0.23123569737983349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9A-4A49-A053-4FB8C0A0800A}"/>
            </c:ext>
          </c:extLst>
        </c:ser>
        <c:ser>
          <c:idx val="1"/>
          <c:order val="3"/>
          <c:tx>
            <c:strRef>
              <c:f>'group (5)'!$G$9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(5)'!$A$10:$A$12,'group (5)'!$A$10:$A$12,'group (5)'!$A$10:$A$12)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(5)'!$N$15:$N$17,'group (5)'!$G$10:$G$11)</c:f>
              <c:numCache>
                <c:formatCode>General</c:formatCode>
                <c:ptCount val="5"/>
                <c:pt idx="3" formatCode="0%">
                  <c:v>0.38976547069712242</c:v>
                </c:pt>
                <c:pt idx="4" formatCode="0%">
                  <c:v>0.40001029053613696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9A-4A49-A053-4FB8C0A0800A}"/>
            </c:ext>
          </c:extLst>
        </c:ser>
        <c:ser>
          <c:idx val="4"/>
          <c:order val="4"/>
          <c:tx>
            <c:strRef>
              <c:f>'group (5)'!$H$9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(5)'!$A$10:$A$12,'group (5)'!$A$10:$A$12,'group (5)'!$A$10:$A$12)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(5)'!$N$15:$N$20,'group (5)'!$H$10:$H$11)</c:f>
              <c:numCache>
                <c:formatCode>General</c:formatCode>
                <c:ptCount val="8"/>
                <c:pt idx="6" formatCode="0%">
                  <c:v>0.52079366204044031</c:v>
                </c:pt>
                <c:pt idx="7" formatCode="0%">
                  <c:v>0.52838227871672117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9A-4A49-A053-4FB8C0A0800A}"/>
            </c:ext>
          </c:extLst>
        </c:ser>
        <c:ser>
          <c:idx val="5"/>
          <c:order val="5"/>
          <c:tx>
            <c:strRef>
              <c:f>'group (5)'!$I$9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(5)'!$A$10:$A$12,'group (5)'!$A$10:$A$12,'group (5)'!$A$10:$A$12)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(5)'!$N$15:$N$20,'group (5)'!$I$10:$I$11)</c:f>
              <c:numCache>
                <c:formatCode>General</c:formatCode>
                <c:ptCount val="8"/>
                <c:pt idx="6" formatCode="0%">
                  <c:v>9.9925159644663308E-2</c:v>
                </c:pt>
                <c:pt idx="7" formatCode="0%">
                  <c:v>0.10286370919924928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09A-4A49-A053-4FB8C0A08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399294752"/>
        <c:axId val="399294360"/>
      </c:barChart>
      <c:catAx>
        <c:axId val="39929475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399294360"/>
        <c:crosses val="autoZero"/>
        <c:auto val="1"/>
        <c:lblAlgn val="ctr"/>
        <c:lblOffset val="100"/>
        <c:noMultiLvlLbl val="0"/>
      </c:catAx>
      <c:valAx>
        <c:axId val="39929436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399294752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(5)'!$D$9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(5)'!$A$43:$A$45,'group (5)'!$A$43:$A$45,'group (5)'!$A$43:$A$45)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'group (5)'!$D$43:$D$44</c:f>
              <c:numCache>
                <c:formatCode>0%</c:formatCode>
                <c:ptCount val="2"/>
                <c:pt idx="0">
                  <c:v>0.57174539406113378</c:v>
                </c:pt>
                <c:pt idx="1">
                  <c:v>0.56638870929171792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9F-F341-AB5F-1E9C25886D54}"/>
            </c:ext>
          </c:extLst>
        </c:ser>
        <c:ser>
          <c:idx val="3"/>
          <c:order val="1"/>
          <c:tx>
            <c:strRef>
              <c:f>'group (5)'!$E$9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(5)'!$A$43:$A$45,'group (5)'!$A$43:$A$45,'group (5)'!$A$43:$A$45)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'group (5)'!$E$43:$E$44</c:f>
              <c:numCache>
                <c:formatCode>0%</c:formatCode>
                <c:ptCount val="2"/>
                <c:pt idx="0">
                  <c:v>0.10221684951054799</c:v>
                </c:pt>
                <c:pt idx="1">
                  <c:v>0.10079091641793689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9F-F341-AB5F-1E9C25886D54}"/>
            </c:ext>
          </c:extLst>
        </c:ser>
        <c:ser>
          <c:idx val="0"/>
          <c:order val="2"/>
          <c:tx>
            <c:strRef>
              <c:f>'group (5)'!$F$9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(5)'!$A$43:$A$45,'group (5)'!$A$43:$A$45,'group (5)'!$A$43:$A$45)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(5)'!$N$15:$N$17,'group (5)'!$F$43:$F$44)</c:f>
              <c:numCache>
                <c:formatCode>General</c:formatCode>
                <c:ptCount val="5"/>
                <c:pt idx="3" formatCode="0%">
                  <c:v>0.26330655056761892</c:v>
                </c:pt>
                <c:pt idx="4" formatCode="0%">
                  <c:v>0.26041565181963916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9F-F341-AB5F-1E9C25886D54}"/>
            </c:ext>
          </c:extLst>
        </c:ser>
        <c:ser>
          <c:idx val="1"/>
          <c:order val="3"/>
          <c:tx>
            <c:strRef>
              <c:f>'group (5)'!$G$9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(5)'!$A$43:$A$45,'group (5)'!$A$43:$A$45,'group (5)'!$A$43:$A$45)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(5)'!$N$15:$N$17,'group (5)'!$G$43:$G$44)</c:f>
              <c:numCache>
                <c:formatCode>General</c:formatCode>
                <c:ptCount val="5"/>
                <c:pt idx="3" formatCode="0%">
                  <c:v>0.41065569300406285</c:v>
                </c:pt>
                <c:pt idx="4" formatCode="0%">
                  <c:v>0.40676397389001567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9F-F341-AB5F-1E9C25886D54}"/>
            </c:ext>
          </c:extLst>
        </c:ser>
        <c:ser>
          <c:idx val="4"/>
          <c:order val="4"/>
          <c:tx>
            <c:strRef>
              <c:f>'group (5)'!$H$9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(5)'!$A$43:$A$45,'group (5)'!$A$43:$A$45,'group (5)'!$A$43:$A$45)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(5)'!$N$15:$N$20,'group (5)'!$H$43:$H$44)</c:f>
              <c:numCache>
                <c:formatCode>General</c:formatCode>
                <c:ptCount val="8"/>
                <c:pt idx="6" formatCode="0%">
                  <c:v>0.5675393788458567</c:v>
                </c:pt>
                <c:pt idx="7" formatCode="0%">
                  <c:v>0.56141337561001536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9F-F341-AB5F-1E9C25886D54}"/>
            </c:ext>
          </c:extLst>
        </c:ser>
        <c:ser>
          <c:idx val="5"/>
          <c:order val="5"/>
          <c:tx>
            <c:strRef>
              <c:f>'group (5)'!$I$9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(5)'!$A$43:$A$45,'group (5)'!$A$43:$A$45,'group (5)'!$A$43:$A$45)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(5)'!$N$15:$N$20,'group (5)'!$I$43:$I$44)</c:f>
              <c:numCache>
                <c:formatCode>General</c:formatCode>
                <c:ptCount val="8"/>
                <c:pt idx="6" formatCode="0%">
                  <c:v>0.10642286472582507</c:v>
                </c:pt>
                <c:pt idx="7" formatCode="0%">
                  <c:v>0.10576625009963952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9F-F341-AB5F-1E9C25886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352352160"/>
        <c:axId val="352350984"/>
      </c:barChart>
      <c:catAx>
        <c:axId val="35235216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352350984"/>
        <c:crosses val="autoZero"/>
        <c:auto val="1"/>
        <c:lblAlgn val="ctr"/>
        <c:lblOffset val="100"/>
        <c:noMultiLvlLbl val="0"/>
      </c:catAx>
      <c:valAx>
        <c:axId val="35235098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35235216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B07D-084F-B8AA-35BF4B33656B}"/>
              </c:ext>
            </c:extLst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  <c:extLst>
              <c:ext xmlns:c16="http://schemas.microsoft.com/office/drawing/2014/chart" uri="{C3380CC4-5D6E-409C-BE32-E72D297353CC}">
                <c16:uniqueId val="{00000003-B07D-084F-B8AA-35BF4B33656B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5-B07D-084F-B8AA-35BF4B33656B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07D-084F-B8AA-35BF4B33656B}"/>
              </c:ext>
            </c:extLst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  <c:extLst>
              <c:ext xmlns:c16="http://schemas.microsoft.com/office/drawing/2014/chart" uri="{C3380CC4-5D6E-409C-BE32-E72D297353CC}">
                <c16:uniqueId val="{00000009-B07D-084F-B8AA-35BF4B33656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('group (5)'!$C$107,'group (5)'!$O$108,'group (5)'!$D$107,'group (5)'!$E$107,'group (5)'!$O$109,'group (5)'!$F$107,'group (5)'!$G$107,'group (5)'!$O$110,'group (5)'!$H$107,'group (5)'!$I$107)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(5)'!$C$108,'group (5)'!$O$108,'group (5)'!$D$108,'group (5)'!$E$108,'group (5)'!$O$108,'group (5)'!$F$108,'group (5)'!$G$108,'group (5)'!$O$109,'group (5)'!$H$108,'group (5)'!$I$108)</c:f>
              <c:numCache>
                <c:formatCode>General</c:formatCode>
                <c:ptCount val="10"/>
                <c:pt idx="0" formatCode="0%">
                  <c:v>0.83808833445718134</c:v>
                </c:pt>
                <c:pt idx="2" formatCode="0%">
                  <c:v>0.82900928398829965</c:v>
                </c:pt>
                <c:pt idx="3" formatCode="0%">
                  <c:v>0.88887159879068112</c:v>
                </c:pt>
                <c:pt idx="5" formatCode="0%">
                  <c:v>0.73265617853413534</c:v>
                </c:pt>
                <c:pt idx="6" formatCode="0%">
                  <c:v>0.90568992325271269</c:v>
                </c:pt>
                <c:pt idx="8" formatCode="0%">
                  <c:v>0.82728564850959907</c:v>
                </c:pt>
                <c:pt idx="9" formatCode="0%">
                  <c:v>0.89569766200491086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07D-084F-B8AA-35BF4B336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52351376"/>
        <c:axId val="210189560"/>
      </c:barChart>
      <c:catAx>
        <c:axId val="35235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0189560"/>
        <c:crosses val="autoZero"/>
        <c:auto val="1"/>
        <c:lblAlgn val="ctr"/>
        <c:lblOffset val="100"/>
        <c:noMultiLvlLbl val="0"/>
      </c:catAx>
      <c:valAx>
        <c:axId val="21018956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352351376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(5)'!$D$9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(5)'!$A$76:$A$78,'group (5)'!$A$76:$A$78,'group (5)'!$A$76:$A$78)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(5)'!$D$76:$D$77</c:f>
              <c:numCache>
                <c:formatCode>0%</c:formatCode>
                <c:ptCount val="2"/>
                <c:pt idx="0">
                  <c:v>0.61222104097648344</c:v>
                </c:pt>
                <c:pt idx="1">
                  <c:v>0.60992901355195828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8-664B-8EE4-9C6FBA73E65B}"/>
            </c:ext>
          </c:extLst>
        </c:ser>
        <c:ser>
          <c:idx val="3"/>
          <c:order val="1"/>
          <c:tx>
            <c:strRef>
              <c:f>'group (5)'!$E$9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(5)'!$A$76:$A$78,'group (5)'!$A$76:$A$78,'group (5)'!$A$76:$A$78)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(5)'!$E$76:$E$77</c:f>
              <c:numCache>
                <c:formatCode>0%</c:formatCode>
                <c:ptCount val="2"/>
                <c:pt idx="0">
                  <c:v>0.11178873444468461</c:v>
                </c:pt>
                <c:pt idx="1">
                  <c:v>0.10717953845175011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C8-664B-8EE4-9C6FBA73E65B}"/>
            </c:ext>
          </c:extLst>
        </c:ser>
        <c:ser>
          <c:idx val="0"/>
          <c:order val="2"/>
          <c:tx>
            <c:strRef>
              <c:f>'group (5)'!$F$9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(5)'!$A$76:$A$78,'group (5)'!$A$76:$A$78,'group (5)'!$A$76:$A$78)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(5)'!$K$75:$K$77,'group (5)'!$F$76:$F$77)</c:f>
              <c:numCache>
                <c:formatCode>General</c:formatCode>
                <c:ptCount val="5"/>
                <c:pt idx="3" formatCode="0%">
                  <c:v>0.29669903083933635</c:v>
                </c:pt>
                <c:pt idx="4" formatCode="0%">
                  <c:v>0.29344625117023115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C8-664B-8EE4-9C6FBA73E65B}"/>
            </c:ext>
          </c:extLst>
        </c:ser>
        <c:ser>
          <c:idx val="1"/>
          <c:order val="3"/>
          <c:tx>
            <c:strRef>
              <c:f>'group (5)'!$G$9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(5)'!$A$76:$A$78,'group (5)'!$A$76:$A$78,'group (5)'!$A$76:$A$78)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(5)'!$K$75:$K$77,'group (5)'!$G$76:$G$77)</c:f>
              <c:numCache>
                <c:formatCode>General</c:formatCode>
                <c:ptCount val="5"/>
                <c:pt idx="3" formatCode="0%">
                  <c:v>0.42731074458183166</c:v>
                </c:pt>
                <c:pt idx="4" formatCode="0%">
                  <c:v>0.42366230083347722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C8-664B-8EE4-9C6FBA73E65B}"/>
            </c:ext>
          </c:extLst>
        </c:ser>
        <c:ser>
          <c:idx val="4"/>
          <c:order val="4"/>
          <c:tx>
            <c:strRef>
              <c:f>'group (5)'!$H$9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(5)'!$A$76:$A$78,'group (5)'!$A$76:$A$78,'group (5)'!$A$76:$A$78)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(5)'!$K$75:$K$80,'group (5)'!$H$76:$H$77)</c:f>
              <c:numCache>
                <c:formatCode>General</c:formatCode>
                <c:ptCount val="8"/>
                <c:pt idx="6" formatCode="0%">
                  <c:v>0.61009479864661587</c:v>
                </c:pt>
                <c:pt idx="7" formatCode="0%">
                  <c:v>0.6031643958880577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C8-664B-8EE4-9C6FBA73E65B}"/>
            </c:ext>
          </c:extLst>
        </c:ser>
        <c:ser>
          <c:idx val="5"/>
          <c:order val="5"/>
          <c:tx>
            <c:strRef>
              <c:f>'group (5)'!$I$9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(5)'!$A$76:$A$78,'group (5)'!$A$76:$A$78,'group (5)'!$A$76:$A$78)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(5)'!$K$75:$K$80,'group (5)'!$I$76:$I$77)</c:f>
              <c:numCache>
                <c:formatCode>General</c:formatCode>
                <c:ptCount val="8"/>
                <c:pt idx="6" formatCode="0%">
                  <c:v>0.11391497677455215</c:v>
                </c:pt>
                <c:pt idx="7" formatCode="0%">
                  <c:v>0.11394415611565065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C8-664B-8EE4-9C6FBA73E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0186816"/>
        <c:axId val="210187992"/>
      </c:barChart>
      <c:catAx>
        <c:axId val="21018681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10187992"/>
        <c:crosses val="autoZero"/>
        <c:auto val="1"/>
        <c:lblAlgn val="ctr"/>
        <c:lblOffset val="100"/>
        <c:noMultiLvlLbl val="0"/>
      </c:catAx>
      <c:valAx>
        <c:axId val="21018799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0186816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(5)'!$D$9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(5)'!$A$139,'group (5)'!$A$139,'group (5)'!$A$139)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'group (5)'!$D$139</c:f>
              <c:numCache>
                <c:formatCode>0%</c:formatCode>
                <c:ptCount val="1"/>
                <c:pt idx="0">
                  <c:v>0.27542329763947226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7-8044-B6AE-85ABDEB851F2}"/>
            </c:ext>
          </c:extLst>
        </c:ser>
        <c:ser>
          <c:idx val="3"/>
          <c:order val="1"/>
          <c:tx>
            <c:strRef>
              <c:f>'group (5)'!$E$9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(5)'!$A$139,'group (5)'!$A$139,'group (5)'!$A$139)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'group (5)'!$E$139</c:f>
              <c:numCache>
                <c:formatCode>0%</c:formatCode>
                <c:ptCount val="1"/>
                <c:pt idx="0">
                  <c:v>8.1597349582914272E-2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A7-8044-B6AE-85ABDEB851F2}"/>
            </c:ext>
          </c:extLst>
        </c:ser>
        <c:ser>
          <c:idx val="0"/>
          <c:order val="2"/>
          <c:tx>
            <c:strRef>
              <c:f>'group (5)'!$F$9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(5)'!$A$139,'group (5)'!$A$139,'group (5)'!$A$139)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('group (5)'!$F$140,'group (5)'!$F$139)</c:f>
              <c:numCache>
                <c:formatCode>0%</c:formatCode>
                <c:ptCount val="2"/>
                <c:pt idx="1">
                  <c:v>7.6095367686209545E-2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A7-8044-B6AE-85ABDEB851F2}"/>
            </c:ext>
          </c:extLst>
        </c:ser>
        <c:ser>
          <c:idx val="1"/>
          <c:order val="3"/>
          <c:tx>
            <c:strRef>
              <c:f>'group (5)'!$G$9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(5)'!$A$139,'group (5)'!$A$139,'group (5)'!$A$139)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('group (5)'!$G$140,'group (5)'!$G$139)</c:f>
              <c:numCache>
                <c:formatCode>0%</c:formatCode>
                <c:ptCount val="2"/>
                <c:pt idx="1">
                  <c:v>0.28092527953617702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A7-8044-B6AE-85ABDEB851F2}"/>
            </c:ext>
          </c:extLst>
        </c:ser>
        <c:ser>
          <c:idx val="4"/>
          <c:order val="4"/>
          <c:tx>
            <c:strRef>
              <c:f>'group (5)'!$H$9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(5)'!$A$139,'group (5)'!$A$139,'group (5)'!$A$139)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('group (5)'!$H$140:$H$141,'group (5)'!$H$139)</c:f>
              <c:numCache>
                <c:formatCode>General</c:formatCode>
                <c:ptCount val="3"/>
                <c:pt idx="2" formatCode="0%">
                  <c:v>0.28376501212802463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A7-8044-B6AE-85ABDEB851F2}"/>
            </c:ext>
          </c:extLst>
        </c:ser>
        <c:ser>
          <c:idx val="5"/>
          <c:order val="5"/>
          <c:tx>
            <c:strRef>
              <c:f>'group (5)'!$I$9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(5)'!$A$139,'group (5)'!$A$139,'group (5)'!$A$139)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('group (5)'!$I$140:$I$141,'group (5)'!$I$139)</c:f>
              <c:numCache>
                <c:formatCode>General</c:formatCode>
                <c:ptCount val="3"/>
                <c:pt idx="2" formatCode="0%">
                  <c:v>7.3255635094361948E-2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6A7-8044-B6AE-85ABDEB85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399606880"/>
        <c:axId val="399606488"/>
      </c:barChart>
      <c:catAx>
        <c:axId val="399606880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399606488"/>
        <c:crosses val="autoZero"/>
        <c:auto val="1"/>
        <c:lblAlgn val="ctr"/>
        <c:lblOffset val="100"/>
        <c:noMultiLvlLbl val="0"/>
      </c:catAx>
      <c:valAx>
        <c:axId val="39960648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39960688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(6)'!$D$9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(6)'!$A$10:$A$12,'group (6)'!$A$10:$A$12,'group (6)'!$A$10:$A$12)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'group (6)'!$D$10:$D$11</c:f>
              <c:numCache>
                <c:formatCode>0%</c:formatCode>
                <c:ptCount val="2"/>
                <c:pt idx="0">
                  <c:v>0.53514158397616007</c:v>
                </c:pt>
                <c:pt idx="1">
                  <c:v>0.54537663371185452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B-8846-9DF3-5E79FACE19E3}"/>
            </c:ext>
          </c:extLst>
        </c:ser>
        <c:ser>
          <c:idx val="3"/>
          <c:order val="1"/>
          <c:tx>
            <c:strRef>
              <c:f>'group (6)'!$E$9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(6)'!$A$10:$A$12,'group (6)'!$A$10:$A$12,'group (6)'!$A$10:$A$12)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'group (6)'!$E$10:$E$11</c:f>
              <c:numCache>
                <c:formatCode>0%</c:formatCode>
                <c:ptCount val="2"/>
                <c:pt idx="0">
                  <c:v>0.13445702119678662</c:v>
                </c:pt>
                <c:pt idx="1">
                  <c:v>0.12854213216614122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B-8846-9DF3-5E79FACE19E3}"/>
            </c:ext>
          </c:extLst>
        </c:ser>
        <c:ser>
          <c:idx val="0"/>
          <c:order val="2"/>
          <c:tx>
            <c:strRef>
              <c:f>'group (6)'!$F$9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(6)'!$A$10:$A$12,'group (6)'!$A$10:$A$12,'group (6)'!$A$10:$A$12)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(6)'!$N$15:$N$17,'group (6)'!$F$10:$F$11)</c:f>
              <c:numCache>
                <c:formatCode>General</c:formatCode>
                <c:ptCount val="5"/>
                <c:pt idx="3" formatCode="0%">
                  <c:v>0.20450227666616885</c:v>
                </c:pt>
                <c:pt idx="4" formatCode="0%">
                  <c:v>0.20826829094099764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FB-8846-9DF3-5E79FACE19E3}"/>
            </c:ext>
          </c:extLst>
        </c:ser>
        <c:ser>
          <c:idx val="1"/>
          <c:order val="3"/>
          <c:tx>
            <c:strRef>
              <c:f>'group (6)'!$G$9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(6)'!$A$10:$A$12,'group (6)'!$A$10:$A$12,'group (6)'!$A$10:$A$12)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(6)'!$N$15:$N$17,'group (6)'!$G$10:$G$11)</c:f>
              <c:numCache>
                <c:formatCode>General</c:formatCode>
                <c:ptCount val="5"/>
                <c:pt idx="3" formatCode="0%">
                  <c:v>0.4650963285067779</c:v>
                </c:pt>
                <c:pt idx="4" formatCode="0%">
                  <c:v>0.46565047493699813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FB-8846-9DF3-5E79FACE19E3}"/>
            </c:ext>
          </c:extLst>
        </c:ser>
        <c:ser>
          <c:idx val="4"/>
          <c:order val="4"/>
          <c:tx>
            <c:strRef>
              <c:f>'group (6)'!$H$9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(6)'!$A$10:$A$12,'group (6)'!$A$10:$A$12,'group (6)'!$A$10:$A$12)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(6)'!$N$15:$N$20,'group (6)'!$H$10:$H$11)</c:f>
              <c:numCache>
                <c:formatCode>General</c:formatCode>
                <c:ptCount val="8"/>
                <c:pt idx="6" formatCode="0%">
                  <c:v>0.52727310616453815</c:v>
                </c:pt>
                <c:pt idx="7" formatCode="0%">
                  <c:v>0.5310254762123392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FB-8846-9DF3-5E79FACE19E3}"/>
            </c:ext>
          </c:extLst>
        </c:ser>
        <c:ser>
          <c:idx val="5"/>
          <c:order val="5"/>
          <c:tx>
            <c:strRef>
              <c:f>'group (6)'!$I$9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(6)'!$A$10:$A$12,'group (6)'!$A$10:$A$12,'group (6)'!$A$10:$A$12)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(6)'!$N$15:$N$20,'group (6)'!$I$10:$I$11)</c:f>
              <c:numCache>
                <c:formatCode>General</c:formatCode>
                <c:ptCount val="8"/>
                <c:pt idx="6" formatCode="0%">
                  <c:v>0.14232549900840855</c:v>
                </c:pt>
                <c:pt idx="7" formatCode="0%">
                  <c:v>0.14289328966565659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FB-8846-9DF3-5E79FACE1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2191320"/>
        <c:axId val="212189360"/>
      </c:barChart>
      <c:catAx>
        <c:axId val="21219132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12189360"/>
        <c:crosses val="autoZero"/>
        <c:auto val="1"/>
        <c:lblAlgn val="ctr"/>
        <c:lblOffset val="100"/>
        <c:noMultiLvlLbl val="0"/>
      </c:catAx>
      <c:valAx>
        <c:axId val="21218936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219132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(6)'!$D$9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(6)'!$A$43:$A$45,'group (6)'!$A$43:$A$45,'group (6)'!$A$43:$A$45)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'group (6)'!$D$43:$D$44</c:f>
              <c:numCache>
                <c:formatCode>0%</c:formatCode>
                <c:ptCount val="2"/>
                <c:pt idx="0">
                  <c:v>0.58506876635339577</c:v>
                </c:pt>
                <c:pt idx="1">
                  <c:v>0.57493548577561204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CF-3243-BAC2-7E3FD919A616}"/>
            </c:ext>
          </c:extLst>
        </c:ser>
        <c:ser>
          <c:idx val="3"/>
          <c:order val="1"/>
          <c:tx>
            <c:strRef>
              <c:f>'group (6)'!$E$9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(6)'!$A$43:$A$45,'group (6)'!$A$43:$A$45,'group (6)'!$A$43:$A$45)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'group (6)'!$E$43:$E$44</c:f>
              <c:numCache>
                <c:formatCode>0%</c:formatCode>
                <c:ptCount val="2"/>
                <c:pt idx="0">
                  <c:v>0.14343116278909002</c:v>
                </c:pt>
                <c:pt idx="1">
                  <c:v>0.14015129150009897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CF-3243-BAC2-7E3FD919A616}"/>
            </c:ext>
          </c:extLst>
        </c:ser>
        <c:ser>
          <c:idx val="0"/>
          <c:order val="2"/>
          <c:tx>
            <c:strRef>
              <c:f>'group (6)'!$F$9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(6)'!$A$43:$A$45,'group (6)'!$A$43:$A$45,'group (6)'!$A$43:$A$45)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(6)'!$N$15:$N$17,'group (6)'!$F$43:$F$44)</c:f>
              <c:numCache>
                <c:formatCode>General</c:formatCode>
                <c:ptCount val="5"/>
                <c:pt idx="3" formatCode="0%">
                  <c:v>0.23648263299609765</c:v>
                </c:pt>
                <c:pt idx="4" formatCode="0%">
                  <c:v>0.22873635476398041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CF-3243-BAC2-7E3FD919A616}"/>
            </c:ext>
          </c:extLst>
        </c:ser>
        <c:ser>
          <c:idx val="1"/>
          <c:order val="3"/>
          <c:tx>
            <c:strRef>
              <c:f>'group (6)'!$G$9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(6)'!$A$43:$A$45,'group (6)'!$A$43:$A$45,'group (6)'!$A$43:$A$45)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(6)'!$N$15:$N$17,'group (6)'!$G$43:$G$44)</c:f>
              <c:numCache>
                <c:formatCode>General</c:formatCode>
                <c:ptCount val="5"/>
                <c:pt idx="3" formatCode="0%">
                  <c:v>0.49201729614638817</c:v>
                </c:pt>
                <c:pt idx="4" formatCode="0%">
                  <c:v>0.48635042251173066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CF-3243-BAC2-7E3FD919A616}"/>
            </c:ext>
          </c:extLst>
        </c:ser>
        <c:ser>
          <c:idx val="4"/>
          <c:order val="4"/>
          <c:tx>
            <c:strRef>
              <c:f>'group (6)'!$H$9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(6)'!$A$43:$A$45,'group (6)'!$A$43:$A$45,'group (6)'!$A$43:$A$45)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(6)'!$N$15:$N$20,'group (6)'!$H$43:$H$44)</c:f>
              <c:numCache>
                <c:formatCode>General</c:formatCode>
                <c:ptCount val="8"/>
                <c:pt idx="6" formatCode="0%">
                  <c:v>0.57753021813744976</c:v>
                </c:pt>
                <c:pt idx="7" formatCode="0%">
                  <c:v>0.56644530965091122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CF-3243-BAC2-7E3FD919A616}"/>
            </c:ext>
          </c:extLst>
        </c:ser>
        <c:ser>
          <c:idx val="5"/>
          <c:order val="5"/>
          <c:tx>
            <c:strRef>
              <c:f>'group (6)'!$I$9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(6)'!$A$43:$A$45,'group (6)'!$A$43:$A$45,'group (6)'!$A$43:$A$45)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(6)'!$N$15:$N$20,'group (6)'!$I$43:$I$44)</c:f>
              <c:numCache>
                <c:formatCode>General</c:formatCode>
                <c:ptCount val="8"/>
                <c:pt idx="6" formatCode="0%">
                  <c:v>0.15096971100503606</c:v>
                </c:pt>
                <c:pt idx="7" formatCode="0%">
                  <c:v>0.14864146762479985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CF-3243-BAC2-7E3FD919A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347361032"/>
        <c:axId val="347362208"/>
      </c:barChart>
      <c:catAx>
        <c:axId val="347361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347362208"/>
        <c:crosses val="autoZero"/>
        <c:auto val="1"/>
        <c:lblAlgn val="ctr"/>
        <c:lblOffset val="100"/>
        <c:noMultiLvlLbl val="0"/>
      </c:catAx>
      <c:valAx>
        <c:axId val="34736220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347361032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7B08-6A47-99D7-6F1ADC38116F}"/>
              </c:ext>
            </c:extLst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  <c:extLst>
              <c:ext xmlns:c16="http://schemas.microsoft.com/office/drawing/2014/chart" uri="{C3380CC4-5D6E-409C-BE32-E72D297353CC}">
                <c16:uniqueId val="{00000003-7B08-6A47-99D7-6F1ADC38116F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5-7B08-6A47-99D7-6F1ADC38116F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7B08-6A47-99D7-6F1ADC38116F}"/>
              </c:ext>
            </c:extLst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  <c:extLst>
              <c:ext xmlns:c16="http://schemas.microsoft.com/office/drawing/2014/chart" uri="{C3380CC4-5D6E-409C-BE32-E72D297353CC}">
                <c16:uniqueId val="{00000009-7B08-6A47-99D7-6F1ADC38116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('group (6)'!$C$107,'group (6)'!$O$108,'group (6)'!$D$107,'group (6)'!$E$107,'group (6)'!$O$109,'group (6)'!$F$107,'group (6)'!$G$107,'group (6)'!$O$110,'group (6)'!$H$107,'group (6)'!$I$107)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(6)'!$C$108,'group (6)'!$O$108,'group (6)'!$D$108,'group (6)'!$E$108,'group (6)'!$O$108,'group (6)'!$F$108,'group (6)'!$G$108,'group (6)'!$O$109,'group (6)'!$H$108,'group (6)'!$I$108)</c:f>
              <c:numCache>
                <c:formatCode>General</c:formatCode>
                <c:ptCount val="10"/>
                <c:pt idx="0" formatCode="0%">
                  <c:v>0.87347252502200323</c:v>
                </c:pt>
                <c:pt idx="2" formatCode="0%">
                  <c:v>0.85918188907531257</c:v>
                </c:pt>
                <c:pt idx="3" formatCode="0%">
                  <c:v>0.93176532960611136</c:v>
                </c:pt>
                <c:pt idx="5" formatCode="0%">
                  <c:v>0.76980304746592609</c:v>
                </c:pt>
                <c:pt idx="6" formatCode="0%">
                  <c:v>0.92330010467379009</c:v>
                </c:pt>
                <c:pt idx="8" formatCode="0%">
                  <c:v>0.85724502803928493</c:v>
                </c:pt>
                <c:pt idx="9" formatCode="0%">
                  <c:v>0.93555034056436381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B08-6A47-99D7-6F1ADC381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53763496"/>
        <c:axId val="353763888"/>
      </c:barChart>
      <c:catAx>
        <c:axId val="353763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53763888"/>
        <c:crosses val="autoZero"/>
        <c:auto val="1"/>
        <c:lblAlgn val="ctr"/>
        <c:lblOffset val="100"/>
        <c:noMultiLvlLbl val="0"/>
      </c:catAx>
      <c:valAx>
        <c:axId val="35376388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353763496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(6)'!$D$9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(6)'!$A$76:$A$78,'group (6)'!$A$76:$A$78,'group (6)'!$A$76:$A$78)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(6)'!$D$76:$D$77</c:f>
              <c:numCache>
                <c:formatCode>0%</c:formatCode>
                <c:ptCount val="2"/>
                <c:pt idx="0">
                  <c:v>0.61815185933443639</c:v>
                </c:pt>
                <c:pt idx="1">
                  <c:v>0.61885570299295223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AC-9A40-B7E0-6E9A7D1DBAF9}"/>
            </c:ext>
          </c:extLst>
        </c:ser>
        <c:ser>
          <c:idx val="3"/>
          <c:order val="1"/>
          <c:tx>
            <c:strRef>
              <c:f>'group (6)'!$E$9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(6)'!$A$76:$A$78,'group (6)'!$A$76:$A$78,'group (6)'!$A$76:$A$78)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(6)'!$E$76:$E$77</c:f>
              <c:numCache>
                <c:formatCode>0%</c:formatCode>
                <c:ptCount val="2"/>
                <c:pt idx="0">
                  <c:v>0.15438428333618398</c:v>
                </c:pt>
                <c:pt idx="1">
                  <c:v>0.14821490911227633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AC-9A40-B7E0-6E9A7D1DBAF9}"/>
            </c:ext>
          </c:extLst>
        </c:ser>
        <c:ser>
          <c:idx val="0"/>
          <c:order val="2"/>
          <c:tx>
            <c:strRef>
              <c:f>'group (6)'!$F$9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(6)'!$A$76:$A$78,'group (6)'!$A$76:$A$78,'group (6)'!$A$76:$A$78)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(6)'!$K$75:$K$77,'group (6)'!$F$76:$F$77)</c:f>
              <c:numCache>
                <c:formatCode>General</c:formatCode>
                <c:ptCount val="5"/>
                <c:pt idx="3" formatCode="0%">
                  <c:v>0.26374115802183545</c:v>
                </c:pt>
                <c:pt idx="4" formatCode="0%">
                  <c:v>0.26231970219105261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AC-9A40-B7E0-6E9A7D1DBAF9}"/>
            </c:ext>
          </c:extLst>
        </c:ser>
        <c:ser>
          <c:idx val="1"/>
          <c:order val="3"/>
          <c:tx>
            <c:strRef>
              <c:f>'group (6)'!$G$9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(6)'!$A$76:$A$78,'group (6)'!$A$76:$A$78,'group (6)'!$A$76:$A$78)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(6)'!$K$75:$K$77,'group (6)'!$G$76:$G$77)</c:f>
              <c:numCache>
                <c:formatCode>General</c:formatCode>
                <c:ptCount val="5"/>
                <c:pt idx="3" formatCode="0%">
                  <c:v>0.50879498464878481</c:v>
                </c:pt>
                <c:pt idx="4" formatCode="0%">
                  <c:v>0.50475090991417604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AC-9A40-B7E0-6E9A7D1DBAF9}"/>
            </c:ext>
          </c:extLst>
        </c:ser>
        <c:ser>
          <c:idx val="4"/>
          <c:order val="4"/>
          <c:tx>
            <c:strRef>
              <c:f>'group (6)'!$H$9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(6)'!$A$76:$A$78,'group (6)'!$A$76:$A$78,'group (6)'!$A$76:$A$78)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(6)'!$K$75:$K$80,'group (6)'!$H$76:$H$77)</c:f>
              <c:numCache>
                <c:formatCode>General</c:formatCode>
                <c:ptCount val="8"/>
                <c:pt idx="6" formatCode="0%">
                  <c:v>0.61263287310734671</c:v>
                </c:pt>
                <c:pt idx="7" formatCode="0%">
                  <c:v>0.60917069056696382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AC-9A40-B7E0-6E9A7D1DBAF9}"/>
            </c:ext>
          </c:extLst>
        </c:ser>
        <c:ser>
          <c:idx val="5"/>
          <c:order val="5"/>
          <c:tx>
            <c:strRef>
              <c:f>'group (6)'!$I$9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(6)'!$A$76:$A$78,'group (6)'!$A$76:$A$78,'group (6)'!$A$76:$A$78)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(6)'!$K$75:$K$80,'group (6)'!$I$76:$I$77)</c:f>
              <c:numCache>
                <c:formatCode>General</c:formatCode>
                <c:ptCount val="8"/>
                <c:pt idx="6" formatCode="0%">
                  <c:v>0.15990326956327358</c:v>
                </c:pt>
                <c:pt idx="7" formatCode="0%">
                  <c:v>0.15789992153826479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1AC-9A40-B7E0-6E9A7D1DB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407007616"/>
        <c:axId val="407008008"/>
      </c:barChart>
      <c:catAx>
        <c:axId val="40700761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407008008"/>
        <c:crosses val="autoZero"/>
        <c:auto val="1"/>
        <c:lblAlgn val="ctr"/>
        <c:lblOffset val="100"/>
        <c:noMultiLvlLbl val="0"/>
      </c:catAx>
      <c:valAx>
        <c:axId val="40700800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407007616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70C7-8E4E-812F-E4746E94E13D}"/>
              </c:ext>
            </c:extLst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  <c:extLst>
              <c:ext xmlns:c16="http://schemas.microsoft.com/office/drawing/2014/chart" uri="{C3380CC4-5D6E-409C-BE32-E72D297353CC}">
                <c16:uniqueId val="{00000003-70C7-8E4E-812F-E4746E94E13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5-70C7-8E4E-812F-E4746E94E13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70C7-8E4E-812F-E4746E94E13D}"/>
              </c:ext>
            </c:extLst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  <c:extLst>
              <c:ext xmlns:c16="http://schemas.microsoft.com/office/drawing/2014/chart" uri="{C3380CC4-5D6E-409C-BE32-E72D297353CC}">
                <c16:uniqueId val="{00000009-70C7-8E4E-812F-E4746E94E13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('group (1)'!$C$107,'group (1)'!$O$108,'group (1)'!$D$107,'group (1)'!$E$107,'group (1)'!$O$109,'group (1)'!$F$107,'group (1)'!$G$107,'group (1)'!$O$110,'group (1)'!$H$107,'group (1)'!$I$107)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(1)'!$C$108,'group (1)'!$O$108,'group (1)'!$D$108,'group (1)'!$E$108,'group (1)'!$O$108,'group (1)'!$F$108,'group (1)'!$G$108,'group (1)'!$O$109,'group (1)'!$H$108,'group (1)'!$I$108)</c:f>
              <c:numCache>
                <c:formatCode>General</c:formatCode>
                <c:ptCount val="10"/>
                <c:pt idx="0" formatCode="0%">
                  <c:v>0.79262274388831055</c:v>
                </c:pt>
                <c:pt idx="2" formatCode="0%">
                  <c:v>0.78590853197124477</c:v>
                </c:pt>
                <c:pt idx="3" formatCode="0%">
                  <c:v>0.84070446783889818</c:v>
                </c:pt>
                <c:pt idx="5" formatCode="0%">
                  <c:v>0.71896633368660789</c:v>
                </c:pt>
                <c:pt idx="6" formatCode="0%">
                  <c:v>0.85539143468402101</c:v>
                </c:pt>
                <c:pt idx="8" formatCode="0%">
                  <c:v>0.78873071768424041</c:v>
                </c:pt>
                <c:pt idx="9" formatCode="0%">
                  <c:v>0.82787284362826929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0C7-8E4E-812F-E4746E94E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1491792"/>
        <c:axId val="211492176"/>
      </c:barChart>
      <c:catAx>
        <c:axId val="21149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1492176"/>
        <c:crosses val="autoZero"/>
        <c:auto val="1"/>
        <c:lblAlgn val="ctr"/>
        <c:lblOffset val="100"/>
        <c:noMultiLvlLbl val="0"/>
      </c:catAx>
      <c:valAx>
        <c:axId val="21149217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1491792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(6)'!$D$9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(6)'!$A$139,'group (6)'!$A$139,'group (6)'!$A$139)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'group (6)'!$D$139</c:f>
              <c:numCache>
                <c:formatCode>0%</c:formatCode>
                <c:ptCount val="1"/>
                <c:pt idx="0">
                  <c:v>0.3271476499241911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8B-E84E-876D-6E77DC3BBC8D}"/>
            </c:ext>
          </c:extLst>
        </c:ser>
        <c:ser>
          <c:idx val="3"/>
          <c:order val="1"/>
          <c:tx>
            <c:strRef>
              <c:f>'group (6)'!$E$9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(6)'!$A$139,'group (6)'!$A$139,'group (6)'!$A$139)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'group (6)'!$E$139</c:f>
              <c:numCache>
                <c:formatCode>0%</c:formatCode>
                <c:ptCount val="1"/>
                <c:pt idx="0">
                  <c:v>0.12804445304687248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8B-E84E-876D-6E77DC3BBC8D}"/>
            </c:ext>
          </c:extLst>
        </c:ser>
        <c:ser>
          <c:idx val="0"/>
          <c:order val="2"/>
          <c:tx>
            <c:strRef>
              <c:f>'group (6)'!$F$9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(6)'!$A$139,'group (6)'!$A$139,'group (6)'!$A$139)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('group (6)'!$F$140,'group (6)'!$F$139)</c:f>
              <c:numCache>
                <c:formatCode>0%</c:formatCode>
                <c:ptCount val="2"/>
                <c:pt idx="1">
                  <c:v>7.8629552566211819E-2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8B-E84E-876D-6E77DC3BBC8D}"/>
            </c:ext>
          </c:extLst>
        </c:ser>
        <c:ser>
          <c:idx val="1"/>
          <c:order val="3"/>
          <c:tx>
            <c:strRef>
              <c:f>'group (6)'!$G$9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(6)'!$A$139,'group (6)'!$A$139,'group (6)'!$A$139)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('group (6)'!$G$140,'group (6)'!$G$139)</c:f>
              <c:numCache>
                <c:formatCode>0%</c:formatCode>
                <c:ptCount val="2"/>
                <c:pt idx="1">
                  <c:v>0.37656255040485176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8B-E84E-876D-6E77DC3BBC8D}"/>
            </c:ext>
          </c:extLst>
        </c:ser>
        <c:ser>
          <c:idx val="4"/>
          <c:order val="4"/>
          <c:tx>
            <c:strRef>
              <c:f>'group (6)'!$H$9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(6)'!$A$139,'group (6)'!$A$139,'group (6)'!$A$139)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('group (6)'!$H$140:$H$141,'group (6)'!$H$139)</c:f>
              <c:numCache>
                <c:formatCode>General</c:formatCode>
                <c:ptCount val="3"/>
                <c:pt idx="2" formatCode="0%">
                  <c:v>0.33740604535630181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8B-E84E-876D-6E77DC3BBC8D}"/>
            </c:ext>
          </c:extLst>
        </c:ser>
        <c:ser>
          <c:idx val="5"/>
          <c:order val="5"/>
          <c:tx>
            <c:strRef>
              <c:f>'group (6)'!$I$9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(6)'!$A$139,'group (6)'!$A$139,'group (6)'!$A$139)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('group (6)'!$I$140:$I$141,'group (6)'!$I$139)</c:f>
              <c:numCache>
                <c:formatCode>General</c:formatCode>
                <c:ptCount val="3"/>
                <c:pt idx="2" formatCode="0%">
                  <c:v>0.11778605761476177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8B-E84E-876D-6E77DC3BB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351525296"/>
        <c:axId val="398001408"/>
      </c:barChart>
      <c:catAx>
        <c:axId val="351525296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398001408"/>
        <c:crosses val="autoZero"/>
        <c:auto val="1"/>
        <c:lblAlgn val="ctr"/>
        <c:lblOffset val="100"/>
        <c:noMultiLvlLbl val="0"/>
      </c:catAx>
      <c:valAx>
        <c:axId val="39800140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351525296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(7)'!$D$9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(7)'!$A$10:$A$12,'group (7)'!$A$10:$A$12,'group (7)'!$A$10:$A$12)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'group (7)'!$D$10:$D$11</c:f>
              <c:numCache>
                <c:formatCode>0%</c:formatCode>
                <c:ptCount val="2"/>
                <c:pt idx="0">
                  <c:v>0.50460612384749559</c:v>
                </c:pt>
                <c:pt idx="1">
                  <c:v>0.51873422092800781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00-5B46-8928-FE7803649143}"/>
            </c:ext>
          </c:extLst>
        </c:ser>
        <c:ser>
          <c:idx val="3"/>
          <c:order val="1"/>
          <c:tx>
            <c:strRef>
              <c:f>'group (7)'!$E$9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(7)'!$A$10:$A$12,'group (7)'!$A$10:$A$12,'group (7)'!$A$10:$A$12)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'group (7)'!$E$10:$E$11</c:f>
              <c:numCache>
                <c:formatCode>0%</c:formatCode>
                <c:ptCount val="2"/>
                <c:pt idx="0">
                  <c:v>0.11397333665586842</c:v>
                </c:pt>
                <c:pt idx="1">
                  <c:v>0.10808401816255769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00-5B46-8928-FE7803649143}"/>
            </c:ext>
          </c:extLst>
        </c:ser>
        <c:ser>
          <c:idx val="0"/>
          <c:order val="2"/>
          <c:tx>
            <c:strRef>
              <c:f>'group (7)'!$F$9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(7)'!$A$10:$A$12,'group (7)'!$A$10:$A$12,'group (7)'!$A$10:$A$12)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(7)'!$N$15:$N$17,'group (7)'!$F$10:$F$11)</c:f>
              <c:numCache>
                <c:formatCode>General</c:formatCode>
                <c:ptCount val="5"/>
                <c:pt idx="3" formatCode="0%">
                  <c:v>0.21295243583354098</c:v>
                </c:pt>
                <c:pt idx="4" formatCode="0%">
                  <c:v>0.23144194468166523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00-5B46-8928-FE7803649143}"/>
            </c:ext>
          </c:extLst>
        </c:ser>
        <c:ser>
          <c:idx val="1"/>
          <c:order val="3"/>
          <c:tx>
            <c:strRef>
              <c:f>'group (7)'!$G$9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(7)'!$A$10:$A$12,'group (7)'!$A$10:$A$12,'group (7)'!$A$10:$A$12)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(7)'!$N$15:$N$17,'group (7)'!$G$10:$G$11)</c:f>
              <c:numCache>
                <c:formatCode>General</c:formatCode>
                <c:ptCount val="5"/>
                <c:pt idx="3" formatCode="0%">
                  <c:v>0.40562702466982309</c:v>
                </c:pt>
                <c:pt idx="4" formatCode="0%">
                  <c:v>0.39537629440890021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00-5B46-8928-FE7803649143}"/>
            </c:ext>
          </c:extLst>
        </c:ser>
        <c:ser>
          <c:idx val="4"/>
          <c:order val="4"/>
          <c:tx>
            <c:strRef>
              <c:f>'group (7)'!$H$9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(7)'!$A$10:$A$12,'group (7)'!$A$10:$A$12,'group (7)'!$A$10:$A$12)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(7)'!$N$15:$N$20,'group (7)'!$H$10:$H$11)</c:f>
              <c:numCache>
                <c:formatCode>General</c:formatCode>
                <c:ptCount val="8"/>
                <c:pt idx="6" formatCode="0%">
                  <c:v>0.5034185771243459</c:v>
                </c:pt>
                <c:pt idx="7" formatCode="0%">
                  <c:v>0.50980694115835301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00-5B46-8928-FE7803649143}"/>
            </c:ext>
          </c:extLst>
        </c:ser>
        <c:ser>
          <c:idx val="5"/>
          <c:order val="5"/>
          <c:tx>
            <c:strRef>
              <c:f>'group (7)'!$I$9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(7)'!$A$10:$A$12,'group (7)'!$A$10:$A$12,'group (7)'!$A$10:$A$12)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(7)'!$N$15:$N$20,'group (7)'!$I$10:$I$11)</c:f>
              <c:numCache>
                <c:formatCode>General</c:formatCode>
                <c:ptCount val="8"/>
                <c:pt idx="6" formatCode="0%">
                  <c:v>0.1151608833790182</c:v>
                </c:pt>
                <c:pt idx="7" formatCode="0%">
                  <c:v>0.1170112979322124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00-5B46-8928-FE7803649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472906032"/>
        <c:axId val="472906424"/>
      </c:barChart>
      <c:catAx>
        <c:axId val="472906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472906424"/>
        <c:crosses val="autoZero"/>
        <c:auto val="1"/>
        <c:lblAlgn val="ctr"/>
        <c:lblOffset val="100"/>
        <c:noMultiLvlLbl val="0"/>
      </c:catAx>
      <c:valAx>
        <c:axId val="47290642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472906032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(7)'!$D$9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(7)'!$A$43:$A$45,'group (7)'!$A$43:$A$45,'group (7)'!$A$43:$A$45)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'group (7)'!$D$43:$D$44</c:f>
              <c:numCache>
                <c:formatCode>0%</c:formatCode>
                <c:ptCount val="2"/>
                <c:pt idx="0">
                  <c:v>0.53160595177013859</c:v>
                </c:pt>
                <c:pt idx="1">
                  <c:v>0.53436487665088461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43-DC4A-938B-7F540FE99A72}"/>
            </c:ext>
          </c:extLst>
        </c:ser>
        <c:ser>
          <c:idx val="3"/>
          <c:order val="1"/>
          <c:tx>
            <c:strRef>
              <c:f>'group (7)'!$E$9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(7)'!$A$43:$A$45,'group (7)'!$A$43:$A$45,'group (7)'!$A$43:$A$45)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'group (7)'!$E$43:$E$44</c:f>
              <c:numCache>
                <c:formatCode>0%</c:formatCode>
                <c:ptCount val="2"/>
                <c:pt idx="0">
                  <c:v>0.12235860599123811</c:v>
                </c:pt>
                <c:pt idx="1">
                  <c:v>0.11904279840518316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43-DC4A-938B-7F540FE99A72}"/>
            </c:ext>
          </c:extLst>
        </c:ser>
        <c:ser>
          <c:idx val="0"/>
          <c:order val="2"/>
          <c:tx>
            <c:strRef>
              <c:f>'group (7)'!$F$9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(7)'!$A$43:$A$45,'group (7)'!$A$43:$A$45,'group (7)'!$A$43:$A$45)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(7)'!$N$15:$N$17,'group (7)'!$F$43:$F$44)</c:f>
              <c:numCache>
                <c:formatCode>General</c:formatCode>
                <c:ptCount val="5"/>
                <c:pt idx="3" formatCode="0%">
                  <c:v>0.23288076725737064</c:v>
                </c:pt>
                <c:pt idx="4" formatCode="0%">
                  <c:v>0.23249439322202842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43-DC4A-938B-7F540FE99A72}"/>
            </c:ext>
          </c:extLst>
        </c:ser>
        <c:ser>
          <c:idx val="1"/>
          <c:order val="3"/>
          <c:tx>
            <c:strRef>
              <c:f>'group (7)'!$G$9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(7)'!$A$43:$A$45,'group (7)'!$A$43:$A$45,'group (7)'!$A$43:$A$45)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(7)'!$N$15:$N$17,'group (7)'!$G$43:$G$44)</c:f>
              <c:numCache>
                <c:formatCode>General</c:formatCode>
                <c:ptCount val="5"/>
                <c:pt idx="3" formatCode="0%">
                  <c:v>0.42108379050400602</c:v>
                </c:pt>
                <c:pt idx="4" formatCode="0%">
                  <c:v>0.42091328183403937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43-DC4A-938B-7F540FE99A72}"/>
            </c:ext>
          </c:extLst>
        </c:ser>
        <c:ser>
          <c:idx val="4"/>
          <c:order val="4"/>
          <c:tx>
            <c:strRef>
              <c:f>'group (7)'!$H$9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(7)'!$A$43:$A$45,'group (7)'!$A$43:$A$45,'group (7)'!$A$43:$A$45)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(7)'!$N$15:$N$20,'group (7)'!$H$43:$H$44)</c:f>
              <c:numCache>
                <c:formatCode>General</c:formatCode>
                <c:ptCount val="8"/>
                <c:pt idx="6" formatCode="0%">
                  <c:v>0.53150728184078622</c:v>
                </c:pt>
                <c:pt idx="7" formatCode="0%">
                  <c:v>0.53264780089708452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43-DC4A-938B-7F540FE99A72}"/>
            </c:ext>
          </c:extLst>
        </c:ser>
        <c:ser>
          <c:idx val="5"/>
          <c:order val="5"/>
          <c:tx>
            <c:strRef>
              <c:f>'group (7)'!$I$9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(7)'!$A$43:$A$45,'group (7)'!$A$43:$A$45,'group (7)'!$A$43:$A$45)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(7)'!$N$15:$N$20,'group (7)'!$I$43:$I$44)</c:f>
              <c:numCache>
                <c:formatCode>General</c:formatCode>
                <c:ptCount val="8"/>
                <c:pt idx="6" formatCode="0%">
                  <c:v>0.12245727592059044</c:v>
                </c:pt>
                <c:pt idx="7" formatCode="0%">
                  <c:v>0.1207598741589833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43-DC4A-938B-7F540FE99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472907208"/>
        <c:axId val="472907600"/>
      </c:barChart>
      <c:catAx>
        <c:axId val="47290720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472907600"/>
        <c:crosses val="autoZero"/>
        <c:auto val="1"/>
        <c:lblAlgn val="ctr"/>
        <c:lblOffset val="100"/>
        <c:noMultiLvlLbl val="0"/>
      </c:catAx>
      <c:valAx>
        <c:axId val="47290760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47290720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36F5-F245-B46D-3C77DEEC0483}"/>
              </c:ext>
            </c:extLst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  <c:extLst>
              <c:ext xmlns:c16="http://schemas.microsoft.com/office/drawing/2014/chart" uri="{C3380CC4-5D6E-409C-BE32-E72D297353CC}">
                <c16:uniqueId val="{00000003-36F5-F245-B46D-3C77DEEC0483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5-36F5-F245-B46D-3C77DEEC0483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36F5-F245-B46D-3C77DEEC0483}"/>
              </c:ext>
            </c:extLst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  <c:extLst>
              <c:ext xmlns:c16="http://schemas.microsoft.com/office/drawing/2014/chart" uri="{C3380CC4-5D6E-409C-BE32-E72D297353CC}">
                <c16:uniqueId val="{00000009-36F5-F245-B46D-3C77DEEC048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('group (7)'!$C$107,'group (7)'!$O$108,'group (7)'!$D$107,'group (7)'!$E$107,'group (7)'!$O$109,'group (7)'!$F$107,'group (7)'!$G$107,'group (7)'!$O$110,'group (7)'!$H$107,'group (7)'!$I$107)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(7)'!$C$108,'group (7)'!$O$108,'group (7)'!$D$108,'group (7)'!$E$108,'group (7)'!$O$108,'group (7)'!$F$108,'group (7)'!$G$108,'group (7)'!$O$109,'group (7)'!$H$108,'group (7)'!$I$108)</c:f>
              <c:numCache>
                <c:formatCode>General</c:formatCode>
                <c:ptCount val="10"/>
                <c:pt idx="0" formatCode="0%">
                  <c:v>0.84149793294909325</c:v>
                </c:pt>
                <c:pt idx="2" formatCode="0%">
                  <c:v>0.82558856065274366</c:v>
                </c:pt>
                <c:pt idx="3" formatCode="0%">
                  <c:v>0.91061866976324113</c:v>
                </c:pt>
                <c:pt idx="5" formatCode="0%">
                  <c:v>0.71737988306075762</c:v>
                </c:pt>
                <c:pt idx="6" formatCode="0%">
                  <c:v>0.91014153153997568</c:v>
                </c:pt>
                <c:pt idx="8" formatCode="0%">
                  <c:v>0.8286452609380105</c:v>
                </c:pt>
                <c:pt idx="9" formatCode="0%">
                  <c:v>0.89728301157056756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6F5-F245-B46D-3C77DEEC0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72908384"/>
        <c:axId val="472908776"/>
      </c:barChart>
      <c:catAx>
        <c:axId val="47290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72908776"/>
        <c:crosses val="autoZero"/>
        <c:auto val="1"/>
        <c:lblAlgn val="ctr"/>
        <c:lblOffset val="100"/>
        <c:noMultiLvlLbl val="0"/>
      </c:catAx>
      <c:valAx>
        <c:axId val="47290877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472908384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(7)'!$D$9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(7)'!$A$76:$A$78,'group (7)'!$A$76:$A$78,'group (7)'!$A$76:$A$78)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(7)'!$D$76:$D$77</c:f>
              <c:numCache>
                <c:formatCode>0%</c:formatCode>
                <c:ptCount val="2"/>
                <c:pt idx="0">
                  <c:v>0.56360443081853051</c:v>
                </c:pt>
                <c:pt idx="1">
                  <c:v>0.56514188735840865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2E-9141-932A-3F6821EE8F22}"/>
            </c:ext>
          </c:extLst>
        </c:ser>
        <c:ser>
          <c:idx val="3"/>
          <c:order val="1"/>
          <c:tx>
            <c:strRef>
              <c:f>'group (7)'!$E$9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(7)'!$A$76:$A$78,'group (7)'!$A$76:$A$78,'group (7)'!$A$76:$A$78)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(7)'!$E$76:$E$77</c:f>
              <c:numCache>
                <c:formatCode>0%</c:formatCode>
                <c:ptCount val="2"/>
                <c:pt idx="0">
                  <c:v>0.12956600779552913</c:v>
                </c:pt>
                <c:pt idx="1">
                  <c:v>0.12774598413387536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2E-9141-932A-3F6821EE8F22}"/>
            </c:ext>
          </c:extLst>
        </c:ser>
        <c:ser>
          <c:idx val="0"/>
          <c:order val="2"/>
          <c:tx>
            <c:strRef>
              <c:f>'group (7)'!$F$9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(7)'!$A$76:$A$78,'group (7)'!$A$76:$A$78,'group (7)'!$A$76:$A$78)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(7)'!$K$75:$K$77,'group (7)'!$F$76:$F$77)</c:f>
              <c:numCache>
                <c:formatCode>General</c:formatCode>
                <c:ptCount val="5"/>
                <c:pt idx="3" formatCode="0%">
                  <c:v>0.2581190589902787</c:v>
                </c:pt>
                <c:pt idx="4" formatCode="0%">
                  <c:v>0.257832418991988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2E-9141-932A-3F6821EE8F22}"/>
            </c:ext>
          </c:extLst>
        </c:ser>
        <c:ser>
          <c:idx val="1"/>
          <c:order val="3"/>
          <c:tx>
            <c:strRef>
              <c:f>'group (7)'!$G$9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(7)'!$A$76:$A$78,'group (7)'!$A$76:$A$78,'group (7)'!$A$76:$A$78)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(7)'!$K$75:$K$77,'group (7)'!$G$76:$G$77)</c:f>
              <c:numCache>
                <c:formatCode>General</c:formatCode>
                <c:ptCount val="5"/>
                <c:pt idx="3" formatCode="0%">
                  <c:v>0.43505137962378099</c:v>
                </c:pt>
                <c:pt idx="4" formatCode="0%">
                  <c:v>0.43505545250029604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2E-9141-932A-3F6821EE8F22}"/>
            </c:ext>
          </c:extLst>
        </c:ser>
        <c:ser>
          <c:idx val="4"/>
          <c:order val="4"/>
          <c:tx>
            <c:strRef>
              <c:f>'group (7)'!$H$9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(7)'!$A$76:$A$78,'group (7)'!$A$76:$A$78,'group (7)'!$A$76:$A$78)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(7)'!$K$75:$K$80,'group (7)'!$H$76:$H$77)</c:f>
              <c:numCache>
                <c:formatCode>General</c:formatCode>
                <c:ptCount val="8"/>
                <c:pt idx="6" formatCode="0%">
                  <c:v>0.56222172580073637</c:v>
                </c:pt>
                <c:pt idx="7" formatCode="0%">
                  <c:v>0.56265540513872991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2E-9141-932A-3F6821EE8F22}"/>
            </c:ext>
          </c:extLst>
        </c:ser>
        <c:ser>
          <c:idx val="5"/>
          <c:order val="5"/>
          <c:tx>
            <c:strRef>
              <c:f>'group (7)'!$I$9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(7)'!$A$76:$A$78,'group (7)'!$A$76:$A$78,'group (7)'!$A$76:$A$78)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(7)'!$K$75:$K$80,'group (7)'!$I$76:$I$77)</c:f>
              <c:numCache>
                <c:formatCode>General</c:formatCode>
                <c:ptCount val="8"/>
                <c:pt idx="6" formatCode="0%">
                  <c:v>0.13094871281332326</c:v>
                </c:pt>
                <c:pt idx="7" formatCode="0%">
                  <c:v>0.13023246635355409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12E-9141-932A-3F6821EE8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472909560"/>
        <c:axId val="472909952"/>
      </c:barChart>
      <c:catAx>
        <c:axId val="47290956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472909952"/>
        <c:crosses val="autoZero"/>
        <c:auto val="1"/>
        <c:lblAlgn val="ctr"/>
        <c:lblOffset val="100"/>
        <c:noMultiLvlLbl val="0"/>
      </c:catAx>
      <c:valAx>
        <c:axId val="47290995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47290956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(7)'!$D$9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(7)'!$A$139,'group (7)'!$A$139,'group (7)'!$A$139)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'group (7)'!$D$139</c:f>
              <c:numCache>
                <c:formatCode>0%</c:formatCode>
                <c:ptCount val="1"/>
                <c:pt idx="0">
                  <c:v>0.31558037912358444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9-C444-B87B-6B4FEE3C877A}"/>
            </c:ext>
          </c:extLst>
        </c:ser>
        <c:ser>
          <c:idx val="3"/>
          <c:order val="1"/>
          <c:tx>
            <c:strRef>
              <c:f>'group (7)'!$E$9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(7)'!$A$139,'group (7)'!$A$139,'group (7)'!$A$139)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'group (7)'!$E$139</c:f>
              <c:numCache>
                <c:formatCode>0%</c:formatCode>
                <c:ptCount val="1"/>
                <c:pt idx="0">
                  <c:v>0.10066777449532251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F9-C444-B87B-6B4FEE3C877A}"/>
            </c:ext>
          </c:extLst>
        </c:ser>
        <c:ser>
          <c:idx val="0"/>
          <c:order val="2"/>
          <c:tx>
            <c:strRef>
              <c:f>'group (7)'!$F$9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(7)'!$A$139,'group (7)'!$A$139,'group (7)'!$A$139)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('group (7)'!$F$140,'group (7)'!$F$139)</c:f>
              <c:numCache>
                <c:formatCode>0%</c:formatCode>
                <c:ptCount val="2"/>
                <c:pt idx="1">
                  <c:v>9.711964549483014E-2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F9-C444-B87B-6B4FEE3C877A}"/>
            </c:ext>
          </c:extLst>
        </c:ser>
        <c:ser>
          <c:idx val="1"/>
          <c:order val="3"/>
          <c:tx>
            <c:strRef>
              <c:f>'group (7)'!$G$9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(7)'!$A$139,'group (7)'!$A$139,'group (7)'!$A$139)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('group (7)'!$G$140,'group (7)'!$G$139)</c:f>
              <c:numCache>
                <c:formatCode>0%</c:formatCode>
                <c:ptCount val="2"/>
                <c:pt idx="1">
                  <c:v>0.31912850812407678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F9-C444-B87B-6B4FEE3C877A}"/>
            </c:ext>
          </c:extLst>
        </c:ser>
        <c:ser>
          <c:idx val="4"/>
          <c:order val="4"/>
          <c:tx>
            <c:strRef>
              <c:f>'group (7)'!$H$9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(7)'!$A$139,'group (7)'!$A$139,'group (7)'!$A$139)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('group (7)'!$H$140:$H$141,'group (7)'!$H$139)</c:f>
              <c:numCache>
                <c:formatCode>General</c:formatCode>
                <c:ptCount val="3"/>
                <c:pt idx="2" formatCode="0%">
                  <c:v>0.32486767602166422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F9-C444-B87B-6B4FEE3C877A}"/>
            </c:ext>
          </c:extLst>
        </c:ser>
        <c:ser>
          <c:idx val="5"/>
          <c:order val="5"/>
          <c:tx>
            <c:strRef>
              <c:f>'group (7)'!$I$9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(7)'!$A$139,'group (7)'!$A$139,'group (7)'!$A$139)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('group (7)'!$I$140:$I$141,'group (7)'!$I$139)</c:f>
              <c:numCache>
                <c:formatCode>General</c:formatCode>
                <c:ptCount val="3"/>
                <c:pt idx="2" formatCode="0%">
                  <c:v>9.1380477597242743E-2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F9-C444-B87B-6B4FEE3C8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472910736"/>
        <c:axId val="472911128"/>
      </c:barChart>
      <c:catAx>
        <c:axId val="472910736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472911128"/>
        <c:crosses val="autoZero"/>
        <c:auto val="1"/>
        <c:lblAlgn val="ctr"/>
        <c:lblOffset val="100"/>
        <c:noMultiLvlLbl val="0"/>
      </c:catAx>
      <c:valAx>
        <c:axId val="47291112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472910736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(1)'!$D$76:$D$77</c:f>
              <c:numCache>
                <c:formatCode>0%</c:formatCode>
                <c:ptCount val="2"/>
                <c:pt idx="0">
                  <c:v>0.58521304320189838</c:v>
                </c:pt>
                <c:pt idx="1">
                  <c:v>0.58182587740847325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2A-D14D-8CD8-1552083B3B14}"/>
            </c:ext>
          </c:extLst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(1)'!$E$76:$E$77</c:f>
              <c:numCache>
                <c:formatCode>0%</c:formatCode>
                <c:ptCount val="2"/>
                <c:pt idx="0">
                  <c:v>8.4306205902917555E-2</c:v>
                </c:pt>
                <c:pt idx="1">
                  <c:v>7.9904203435829699E-2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2A-D14D-8CD8-1552083B3B14}"/>
            </c:ext>
          </c:extLst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(1)'!$K$75:$K$77,'group (1)'!$F$76:$F$77)</c:f>
              <c:numCache>
                <c:formatCode>General</c:formatCode>
                <c:ptCount val="5"/>
                <c:pt idx="3" formatCode="0%">
                  <c:v>0.3232726656355277</c:v>
                </c:pt>
                <c:pt idx="4" formatCode="0%">
                  <c:v>0.31745160720856386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2A-D14D-8CD8-1552083B3B14}"/>
            </c:ext>
          </c:extLst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(1)'!$K$75:$K$77,'group (1)'!$G$76:$G$77)</c:f>
              <c:numCache>
                <c:formatCode>General</c:formatCode>
                <c:ptCount val="5"/>
                <c:pt idx="3" formatCode="0%">
                  <c:v>0.34624658346928833</c:v>
                </c:pt>
                <c:pt idx="4" formatCode="0%">
                  <c:v>0.3442784736357391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2A-D14D-8CD8-1552083B3B14}"/>
            </c:ext>
          </c:extLst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(1)'!$K$75:$K$80,'group (1)'!$H$76:$H$77)</c:f>
              <c:numCache>
                <c:formatCode>General</c:formatCode>
                <c:ptCount val="8"/>
                <c:pt idx="6" formatCode="0%">
                  <c:v>0.6008602241667903</c:v>
                </c:pt>
                <c:pt idx="7" formatCode="0%">
                  <c:v>0.59403653626508257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2A-D14D-8CD8-1552083B3B14}"/>
            </c:ext>
          </c:extLst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(1)'!$K$75:$K$80,'group (1)'!$I$76:$I$77)</c:f>
              <c:numCache>
                <c:formatCode>General</c:formatCode>
                <c:ptCount val="8"/>
                <c:pt idx="6" formatCode="0%">
                  <c:v>6.8659024938025726E-2</c:v>
                </c:pt>
                <c:pt idx="7" formatCode="0%">
                  <c:v>6.7693544579220402E-2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2A-D14D-8CD8-1552083B3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2040968"/>
        <c:axId val="211630728"/>
      </c:barChart>
      <c:catAx>
        <c:axId val="2120409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11630728"/>
        <c:crosses val="autoZero"/>
        <c:auto val="1"/>
        <c:lblAlgn val="ctr"/>
        <c:lblOffset val="100"/>
        <c:noMultiLvlLbl val="0"/>
      </c:catAx>
      <c:valAx>
        <c:axId val="21163072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20409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(1)'!$A$139,'group (1)'!$A$139,'group (1)'!$A$139)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'group (1)'!$D$139</c:f>
              <c:numCache>
                <c:formatCode>0%</c:formatCode>
                <c:ptCount val="1"/>
                <c:pt idx="0">
                  <c:v>0.20925018683052396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88-C94F-B6CA-8EA574ABAC88}"/>
            </c:ext>
          </c:extLst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(1)'!$A$139,'group (1)'!$A$139,'group (1)'!$A$139)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'group (1)'!$E$139</c:f>
              <c:numCache>
                <c:formatCode>0%</c:formatCode>
                <c:ptCount val="1"/>
                <c:pt idx="0">
                  <c:v>5.2138439409320898E-2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88-C94F-B6CA-8EA574ABAC88}"/>
            </c:ext>
          </c:extLst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(1)'!$A$139,'group (1)'!$A$139,'group (1)'!$A$139)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('group (1)'!$F$140,'group (1)'!$F$139)</c:f>
              <c:numCache>
                <c:formatCode>0%</c:formatCode>
                <c:ptCount val="2"/>
                <c:pt idx="1">
                  <c:v>7.6599175534978151E-2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88-C94F-B6CA-8EA574ABAC88}"/>
            </c:ext>
          </c:extLst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(1)'!$A$139,'group (1)'!$A$139,'group (1)'!$A$139)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('group (1)'!$G$140,'group (1)'!$G$139)</c:f>
              <c:numCache>
                <c:formatCode>0%</c:formatCode>
                <c:ptCount val="2"/>
                <c:pt idx="1">
                  <c:v>0.18478945070486671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88-C94F-B6CA-8EA574ABAC88}"/>
            </c:ext>
          </c:extLst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(1)'!$A$139,'group (1)'!$A$139,'group (1)'!$A$139)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('group (1)'!$H$140:$H$141,'group (1)'!$H$139)</c:f>
              <c:numCache>
                <c:formatCode>General</c:formatCode>
                <c:ptCount val="3"/>
                <c:pt idx="2" formatCode="0%">
                  <c:v>0.22523055824156984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88-C94F-B6CA-8EA574ABAC88}"/>
            </c:ext>
          </c:extLst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(1)'!$A$139,'group (1)'!$A$139,'group (1)'!$A$139)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('group (1)'!$I$140:$I$141,'group (1)'!$I$139)</c:f>
              <c:numCache>
                <c:formatCode>General</c:formatCode>
                <c:ptCount val="3"/>
                <c:pt idx="2" formatCode="0%">
                  <c:v>3.6158067998274999E-2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C88-C94F-B6CA-8EA574ABA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0187208"/>
        <c:axId val="210189168"/>
      </c:barChart>
      <c:catAx>
        <c:axId val="210187208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10189168"/>
        <c:crosses val="autoZero"/>
        <c:auto val="1"/>
        <c:lblAlgn val="ctr"/>
        <c:lblOffset val="100"/>
        <c:noMultiLvlLbl val="0"/>
      </c:catAx>
      <c:valAx>
        <c:axId val="21018916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018720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(2)'!$D$9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'group (2)'!$D$10:$D$11</c:f>
              <c:numCache>
                <c:formatCode>0%</c:formatCode>
                <c:ptCount val="2"/>
                <c:pt idx="0">
                  <c:v>0.55252331957041678</c:v>
                </c:pt>
                <c:pt idx="1">
                  <c:v>0.56473085456094019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04-5242-98A4-81EEC92C6D00}"/>
            </c:ext>
          </c:extLst>
        </c:ser>
        <c:ser>
          <c:idx val="3"/>
          <c:order val="1"/>
          <c:tx>
            <c:strRef>
              <c:f>'group (2)'!$E$9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'group (2)'!$E$10:$E$11</c:f>
              <c:numCache>
                <c:formatCode>0%</c:formatCode>
                <c:ptCount val="2"/>
                <c:pt idx="0">
                  <c:v>0.14657568707157759</c:v>
                </c:pt>
                <c:pt idx="1">
                  <c:v>0.14290163685182425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04-5242-98A4-81EEC92C6D00}"/>
            </c:ext>
          </c:extLst>
        </c:ser>
        <c:ser>
          <c:idx val="0"/>
          <c:order val="2"/>
          <c:tx>
            <c:strRef>
              <c:f>'group (2)'!$F$9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(2)'!$N$15:$N$17,'group (2)'!$F$10:$F$11)</c:f>
              <c:numCache>
                <c:formatCode>General</c:formatCode>
                <c:ptCount val="5"/>
                <c:pt idx="3" formatCode="0%">
                  <c:v>0.20019098706269156</c:v>
                </c:pt>
                <c:pt idx="4" formatCode="0%">
                  <c:v>0.20551059178489031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04-5242-98A4-81EEC92C6D00}"/>
            </c:ext>
          </c:extLst>
        </c:ser>
        <c:ser>
          <c:idx val="1"/>
          <c:order val="3"/>
          <c:tx>
            <c:strRef>
              <c:f>'group (2)'!$G$9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(2)'!$N$15:$N$17,'group (2)'!$G$10:$G$11)</c:f>
              <c:numCache>
                <c:formatCode>General</c:formatCode>
                <c:ptCount val="5"/>
                <c:pt idx="3" formatCode="0%">
                  <c:v>0.49890801957930281</c:v>
                </c:pt>
                <c:pt idx="4" formatCode="0%">
                  <c:v>0.50212189962787412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04-5242-98A4-81EEC92C6D00}"/>
            </c:ext>
          </c:extLst>
        </c:ser>
        <c:ser>
          <c:idx val="4"/>
          <c:order val="4"/>
          <c:tx>
            <c:strRef>
              <c:f>'group (2)'!$H$9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(2)'!$N$15:$N$20,'group (2)'!$H$10:$H$11)</c:f>
              <c:numCache>
                <c:formatCode>General</c:formatCode>
                <c:ptCount val="8"/>
                <c:pt idx="6" formatCode="0%">
                  <c:v>0.53645212119543384</c:v>
                </c:pt>
                <c:pt idx="7" formatCode="0%">
                  <c:v>0.54091981950199197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04-5242-98A4-81EEC92C6D00}"/>
            </c:ext>
          </c:extLst>
        </c:ser>
        <c:ser>
          <c:idx val="5"/>
          <c:order val="5"/>
          <c:tx>
            <c:strRef>
              <c:f>'group (2)'!$I$9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(2)'!$N$15:$N$20,'group (2)'!$I$10:$I$11)</c:f>
              <c:numCache>
                <c:formatCode>General</c:formatCode>
                <c:ptCount val="8"/>
                <c:pt idx="6" formatCode="0%">
                  <c:v>0.16264688544656053</c:v>
                </c:pt>
                <c:pt idx="7" formatCode="0%">
                  <c:v>0.16671267191077246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04-5242-98A4-81EEC92C6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466667472"/>
        <c:axId val="466667864"/>
      </c:barChart>
      <c:catAx>
        <c:axId val="4666674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466667864"/>
        <c:crosses val="autoZero"/>
        <c:auto val="1"/>
        <c:lblAlgn val="ctr"/>
        <c:lblOffset val="100"/>
        <c:noMultiLvlLbl val="0"/>
      </c:catAx>
      <c:valAx>
        <c:axId val="46666786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466667472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(2)'!$D$9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'group (2)'!$D$43:$D$44</c:f>
              <c:numCache>
                <c:formatCode>0%</c:formatCode>
                <c:ptCount val="2"/>
                <c:pt idx="0">
                  <c:v>0.58748848072805537</c:v>
                </c:pt>
                <c:pt idx="1">
                  <c:v>0.58403743646801598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6-DA41-A91C-2C38F530A4D4}"/>
            </c:ext>
          </c:extLst>
        </c:ser>
        <c:ser>
          <c:idx val="3"/>
          <c:order val="1"/>
          <c:tx>
            <c:strRef>
              <c:f>'group (2)'!$E$9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'group (2)'!$E$43:$E$44</c:f>
              <c:numCache>
                <c:formatCode>0%</c:formatCode>
                <c:ptCount val="2"/>
                <c:pt idx="0">
                  <c:v>0.15406581977935371</c:v>
                </c:pt>
                <c:pt idx="1">
                  <c:v>0.15206124602162435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26-DA41-A91C-2C38F530A4D4}"/>
            </c:ext>
          </c:extLst>
        </c:ser>
        <c:ser>
          <c:idx val="0"/>
          <c:order val="2"/>
          <c:tx>
            <c:strRef>
              <c:f>'group (2)'!$F$9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(2)'!$N$15:$N$17,'group (2)'!$F$43:$F$44)</c:f>
              <c:numCache>
                <c:formatCode>General</c:formatCode>
                <c:ptCount val="5"/>
                <c:pt idx="3" formatCode="0%">
                  <c:v>0.2228110889281559</c:v>
                </c:pt>
                <c:pt idx="4" formatCode="0%">
                  <c:v>0.2196689140395516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26-DA41-A91C-2C38F530A4D4}"/>
            </c:ext>
          </c:extLst>
        </c:ser>
        <c:ser>
          <c:idx val="1"/>
          <c:order val="3"/>
          <c:tx>
            <c:strRef>
              <c:f>'group (2)'!$G$9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(2)'!$N$15:$N$17,'group (2)'!$G$43:$G$44)</c:f>
              <c:numCache>
                <c:formatCode>General</c:formatCode>
                <c:ptCount val="5"/>
                <c:pt idx="3" formatCode="0%">
                  <c:v>0.51874321157925318</c:v>
                </c:pt>
                <c:pt idx="4" formatCode="0%">
                  <c:v>0.5164297684500887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26-DA41-A91C-2C38F530A4D4}"/>
            </c:ext>
          </c:extLst>
        </c:ser>
        <c:ser>
          <c:idx val="4"/>
          <c:order val="4"/>
          <c:tx>
            <c:strRef>
              <c:f>'group (2)'!$H$9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(2)'!$N$15:$N$20,'group (2)'!$H$43:$H$44)</c:f>
              <c:numCache>
                <c:formatCode>General</c:formatCode>
                <c:ptCount val="8"/>
                <c:pt idx="6" formatCode="0%">
                  <c:v>0.57138082868925333</c:v>
                </c:pt>
                <c:pt idx="7" formatCode="0%">
                  <c:v>0.56703508229589983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26-DA41-A91C-2C38F530A4D4}"/>
            </c:ext>
          </c:extLst>
        </c:ser>
        <c:ser>
          <c:idx val="5"/>
          <c:order val="5"/>
          <c:tx>
            <c:strRef>
              <c:f>'group (2)'!$I$9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(2)'!$N$15:$N$20,'group (2)'!$I$43:$I$44)</c:f>
              <c:numCache>
                <c:formatCode>General</c:formatCode>
                <c:ptCount val="8"/>
                <c:pt idx="6" formatCode="0%">
                  <c:v>0.17017347181815573</c:v>
                </c:pt>
                <c:pt idx="7" formatCode="0%">
                  <c:v>0.16906360019374048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26-DA41-A91C-2C38F530A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466668648"/>
        <c:axId val="466669040"/>
      </c:barChart>
      <c:catAx>
        <c:axId val="46666864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466669040"/>
        <c:crosses val="autoZero"/>
        <c:auto val="1"/>
        <c:lblAlgn val="ctr"/>
        <c:lblOffset val="100"/>
        <c:noMultiLvlLbl val="0"/>
      </c:catAx>
      <c:valAx>
        <c:axId val="46666904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46666864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499-E942-AE44-C9366E0FACDF}"/>
              </c:ext>
            </c:extLst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  <c:extLst>
              <c:ext xmlns:c16="http://schemas.microsoft.com/office/drawing/2014/chart" uri="{C3380CC4-5D6E-409C-BE32-E72D297353CC}">
                <c16:uniqueId val="{00000003-F499-E942-AE44-C9366E0FACDF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5-F499-E942-AE44-C9366E0FACDF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F499-E942-AE44-C9366E0FACDF}"/>
              </c:ext>
            </c:extLst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  <c:extLst>
              <c:ext xmlns:c16="http://schemas.microsoft.com/office/drawing/2014/chart" uri="{C3380CC4-5D6E-409C-BE32-E72D297353CC}">
                <c16:uniqueId val="{00000009-F499-E942-AE44-C9366E0FACD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('group (2)'!$C$107,'group (2)'!$O$108,'group (2)'!$D$107,'group (2)'!$E$107,'group (2)'!$O$109,'group (2)'!$F$107,'group (2)'!$G$107,'group (2)'!$O$110,'group (2)'!$H$107,'group (2)'!$I$107)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(2)'!$C$108,'group (2)'!$O$108,'group (2)'!$D$108,'group (2)'!$E$108,'group (2)'!$O$108,'group (2)'!$F$108,'group (2)'!$G$108,'group (2)'!$O$109,'group (2)'!$H$108,'group (2)'!$I$108)</c:f>
              <c:numCache>
                <c:formatCode>General</c:formatCode>
                <c:ptCount val="10"/>
                <c:pt idx="0" formatCode="0%">
                  <c:v>0.88622838068492349</c:v>
                </c:pt>
                <c:pt idx="2" formatCode="0%">
                  <c:v>0.87292540918710215</c:v>
                </c:pt>
                <c:pt idx="3" formatCode="0%">
                  <c:v>0.9369556771457247</c:v>
                </c:pt>
                <c:pt idx="5" formatCode="0%">
                  <c:v>0.76625288231211808</c:v>
                </c:pt>
                <c:pt idx="6" formatCode="0%">
                  <c:v>0.93776037347141394</c:v>
                </c:pt>
                <c:pt idx="8" formatCode="0%">
                  <c:v>0.87144696639022257</c:v>
                </c:pt>
                <c:pt idx="9" formatCode="0%">
                  <c:v>0.93585901146814199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499-E942-AE44-C9366E0FA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6669824"/>
        <c:axId val="466670216"/>
      </c:barChart>
      <c:catAx>
        <c:axId val="46666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66670216"/>
        <c:crosses val="autoZero"/>
        <c:auto val="1"/>
        <c:lblAlgn val="ctr"/>
        <c:lblOffset val="100"/>
        <c:noMultiLvlLbl val="0"/>
      </c:catAx>
      <c:valAx>
        <c:axId val="46667021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466669824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(2)'!$D$9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(2)'!$D$76:$D$77</c:f>
              <c:numCache>
                <c:formatCode>0%</c:formatCode>
                <c:ptCount val="2"/>
                <c:pt idx="0">
                  <c:v>0.61658218638574713</c:v>
                </c:pt>
                <c:pt idx="1">
                  <c:v>0.61869619923258889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5F-8C41-977E-0BF4FF7C1BF4}"/>
            </c:ext>
          </c:extLst>
        </c:ser>
        <c:ser>
          <c:idx val="3"/>
          <c:order val="1"/>
          <c:tx>
            <c:strRef>
              <c:f>'group (2)'!$E$9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(2)'!$E$76:$E$77</c:f>
              <c:numCache>
                <c:formatCode>0%</c:formatCode>
                <c:ptCount val="2"/>
                <c:pt idx="0">
                  <c:v>0.1631858385795287</c:v>
                </c:pt>
                <c:pt idx="1">
                  <c:v>0.15927832930340671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5F-8C41-977E-0BF4FF7C1BF4}"/>
            </c:ext>
          </c:extLst>
        </c:ser>
        <c:ser>
          <c:idx val="0"/>
          <c:order val="2"/>
          <c:tx>
            <c:strRef>
              <c:f>'group (2)'!$F$9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(2)'!$K$75:$K$77,'group (2)'!$F$76:$F$77)</c:f>
              <c:numCache>
                <c:formatCode>General</c:formatCode>
                <c:ptCount val="5"/>
                <c:pt idx="3" formatCode="0%">
                  <c:v>0.2461665193522978</c:v>
                </c:pt>
                <c:pt idx="4" formatCode="0%">
                  <c:v>0.24566008701648676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5F-8C41-977E-0BF4FF7C1BF4}"/>
            </c:ext>
          </c:extLst>
        </c:ser>
        <c:ser>
          <c:idx val="1"/>
          <c:order val="3"/>
          <c:tx>
            <c:strRef>
              <c:f>'group (2)'!$G$9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(2)'!$K$75:$K$77,'group (2)'!$G$76:$G$77)</c:f>
              <c:numCache>
                <c:formatCode>General</c:formatCode>
                <c:ptCount val="5"/>
                <c:pt idx="3" formatCode="0%">
                  <c:v>0.53360150561297814</c:v>
                </c:pt>
                <c:pt idx="4" formatCode="0%">
                  <c:v>0.53231444151950891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5F-8C41-977E-0BF4FF7C1BF4}"/>
            </c:ext>
          </c:extLst>
        </c:ser>
        <c:ser>
          <c:idx val="4"/>
          <c:order val="4"/>
          <c:tx>
            <c:strRef>
              <c:f>'group (2)'!$H$9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(2)'!$K$75:$K$80,'group (2)'!$H$76:$H$77)</c:f>
              <c:numCache>
                <c:formatCode>General</c:formatCode>
                <c:ptCount val="8"/>
                <c:pt idx="6" formatCode="0%">
                  <c:v>0.60219107575566255</c:v>
                </c:pt>
                <c:pt idx="7" formatCode="0%">
                  <c:v>0.60005087808339264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5F-8C41-977E-0BF4FF7C1BF4}"/>
            </c:ext>
          </c:extLst>
        </c:ser>
        <c:ser>
          <c:idx val="5"/>
          <c:order val="5"/>
          <c:tx>
            <c:strRef>
              <c:f>'group (2)'!$I$9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(2)'!$K$75:$K$80,'group (2)'!$I$76:$I$77)</c:f>
              <c:numCache>
                <c:formatCode>General</c:formatCode>
                <c:ptCount val="8"/>
                <c:pt idx="6" formatCode="0%">
                  <c:v>0.17757694920961331</c:v>
                </c:pt>
                <c:pt idx="7" formatCode="0%">
                  <c:v>0.17792365045260294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45F-8C41-977E-0BF4FF7C1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466671000"/>
        <c:axId val="466671392"/>
      </c:barChart>
      <c:catAx>
        <c:axId val="4666710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466671392"/>
        <c:crosses val="autoZero"/>
        <c:auto val="1"/>
        <c:lblAlgn val="ctr"/>
        <c:lblOffset val="100"/>
        <c:noMultiLvlLbl val="0"/>
      </c:catAx>
      <c:valAx>
        <c:axId val="46667139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46667100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3"/>
  <sheetViews>
    <sheetView workbookViewId="0">
      <pane ySplit="1" topLeftCell="A2" activePane="bottomLeft" state="frozen"/>
      <selection pane="bottomLeft" activeCell="G14" sqref="G14"/>
    </sheetView>
  </sheetViews>
  <sheetFormatPr baseColWidth="10" defaultColWidth="9.1640625" defaultRowHeight="15" x14ac:dyDescent="0.2"/>
  <cols>
    <col min="1" max="1" width="19.6640625" style="29" bestFit="1" customWidth="1"/>
    <col min="2" max="2" width="16.5" style="29" bestFit="1" customWidth="1"/>
    <col min="3" max="3" width="17.5" style="29" bestFit="1" customWidth="1"/>
    <col min="4" max="4" width="16.1640625" style="43" bestFit="1" customWidth="1"/>
    <col min="5" max="10" width="12" style="35" bestFit="1" customWidth="1"/>
    <col min="11" max="11" width="13.5" style="35" bestFit="1" customWidth="1"/>
    <col min="12" max="12" width="10.1640625" style="29" bestFit="1" customWidth="1"/>
    <col min="13" max="15" width="10.6640625" style="29" bestFit="1" customWidth="1"/>
    <col min="16" max="16" width="23.5" style="35" bestFit="1" customWidth="1"/>
    <col min="17" max="16384" width="9.1640625" style="29"/>
  </cols>
  <sheetData>
    <row r="1" spans="1:16" s="34" customFormat="1" x14ac:dyDescent="0.2">
      <c r="A1" s="34" t="s">
        <v>8</v>
      </c>
      <c r="B1" s="34" t="s">
        <v>9</v>
      </c>
      <c r="C1" s="34" t="s">
        <v>10</v>
      </c>
      <c r="D1" s="39" t="s">
        <v>11</v>
      </c>
      <c r="E1" s="36" t="s">
        <v>12</v>
      </c>
      <c r="F1" s="36" t="s">
        <v>13</v>
      </c>
      <c r="G1" s="36" t="s">
        <v>14</v>
      </c>
      <c r="H1" s="36" t="s">
        <v>15</v>
      </c>
      <c r="I1" s="36" t="s">
        <v>16</v>
      </c>
      <c r="J1" s="36" t="s">
        <v>17</v>
      </c>
      <c r="K1" s="36" t="s">
        <v>18</v>
      </c>
      <c r="L1" s="34" t="s">
        <v>32</v>
      </c>
      <c r="M1" s="34" t="s">
        <v>33</v>
      </c>
      <c r="N1" s="34" t="s">
        <v>34</v>
      </c>
      <c r="O1" s="34" t="s">
        <v>35</v>
      </c>
      <c r="P1" s="36" t="s">
        <v>46</v>
      </c>
    </row>
    <row r="2" spans="1:16" x14ac:dyDescent="0.2">
      <c r="A2" s="41" t="s">
        <v>48</v>
      </c>
      <c r="B2" s="41" t="s">
        <v>19</v>
      </c>
      <c r="C2" s="42">
        <v>2016</v>
      </c>
      <c r="D2" s="43">
        <v>485295</v>
      </c>
      <c r="E2" s="35">
        <v>0.54853851780875551</v>
      </c>
      <c r="F2" s="35">
        <v>0.48117536755993778</v>
      </c>
      <c r="G2" s="35">
        <v>6.7363150248817727E-2</v>
      </c>
      <c r="H2" s="35">
        <v>0.24068865329335765</v>
      </c>
      <c r="I2" s="35">
        <v>0.30784986451539786</v>
      </c>
      <c r="J2" s="35">
        <v>0.49350601180725123</v>
      </c>
      <c r="K2" s="35">
        <v>5.5032506001504243E-2</v>
      </c>
      <c r="L2" s="43">
        <v>2152</v>
      </c>
      <c r="M2" s="44">
        <v>0.43001081044559308</v>
      </c>
      <c r="N2" s="44">
        <v>0.53846153846153844</v>
      </c>
      <c r="O2" s="44">
        <v>0.64434794789186156</v>
      </c>
      <c r="P2" s="35">
        <v>0.43499250217042434</v>
      </c>
    </row>
    <row r="3" spans="1:16" x14ac:dyDescent="0.2">
      <c r="A3" s="41" t="s">
        <v>48</v>
      </c>
      <c r="B3" s="41" t="s">
        <v>19</v>
      </c>
      <c r="C3" s="42">
        <v>2017</v>
      </c>
      <c r="D3" s="43">
        <v>435035</v>
      </c>
      <c r="E3" s="35">
        <v>0.55818267495718732</v>
      </c>
      <c r="F3" s="35">
        <v>0.49167308377486868</v>
      </c>
      <c r="G3" s="35">
        <v>6.6509591182318667E-2</v>
      </c>
      <c r="H3" s="35">
        <v>0.24552507269530038</v>
      </c>
      <c r="I3" s="35">
        <v>0.31265760226188699</v>
      </c>
      <c r="J3" s="35">
        <v>0.50268599078235088</v>
      </c>
      <c r="K3" s="35">
        <v>5.5496684174836511E-2</v>
      </c>
      <c r="L3" s="43">
        <v>1854</v>
      </c>
      <c r="M3" s="44">
        <v>0.44615384615384618</v>
      </c>
      <c r="N3" s="44">
        <v>0.55231341831273717</v>
      </c>
      <c r="O3" s="44">
        <v>0.6495726495726496</v>
      </c>
      <c r="P3" s="35">
        <v>0.39139821367498884</v>
      </c>
    </row>
    <row r="4" spans="1:16" x14ac:dyDescent="0.2">
      <c r="A4" s="41" t="s">
        <v>48</v>
      </c>
      <c r="B4" s="41" t="s">
        <v>20</v>
      </c>
      <c r="C4" s="42">
        <v>2015</v>
      </c>
      <c r="D4" s="43">
        <v>470163</v>
      </c>
      <c r="E4" s="35">
        <v>0.61501862120158324</v>
      </c>
      <c r="F4" s="35">
        <v>0.53965964995118709</v>
      </c>
      <c r="G4" s="35">
        <v>7.5358971250396145E-2</v>
      </c>
      <c r="H4" s="35">
        <v>0.2829678217979722</v>
      </c>
      <c r="I4" s="35">
        <v>0.3320507994036111</v>
      </c>
      <c r="J4" s="35">
        <v>0.55386536158736444</v>
      </c>
      <c r="K4" s="35">
        <v>6.1153259614218899E-2</v>
      </c>
      <c r="L4" s="43">
        <v>2127</v>
      </c>
      <c r="M4" s="44">
        <v>0.49122807017543857</v>
      </c>
      <c r="N4" s="44">
        <v>0.6</v>
      </c>
      <c r="O4" s="44">
        <v>0.7007299270072993</v>
      </c>
      <c r="P4" s="35">
        <v>0.43108882131123583</v>
      </c>
    </row>
    <row r="5" spans="1:16" x14ac:dyDescent="0.2">
      <c r="A5" s="41" t="s">
        <v>48</v>
      </c>
      <c r="B5" s="41" t="s">
        <v>20</v>
      </c>
      <c r="C5" s="42">
        <v>2016</v>
      </c>
      <c r="D5" s="43">
        <v>485295</v>
      </c>
      <c r="E5" s="35">
        <v>0.60326605466777938</v>
      </c>
      <c r="F5" s="35">
        <v>0.53052473237927444</v>
      </c>
      <c r="G5" s="35">
        <v>7.2741322288504925E-2</v>
      </c>
      <c r="H5" s="35">
        <v>0.27513574217743847</v>
      </c>
      <c r="I5" s="35">
        <v>0.32813031249034091</v>
      </c>
      <c r="J5" s="35">
        <v>0.54290483108212528</v>
      </c>
      <c r="K5" s="35">
        <v>6.0361223585654086E-2</v>
      </c>
      <c r="L5" s="43">
        <v>2152</v>
      </c>
      <c r="M5" s="44">
        <v>0.48484848484848486</v>
      </c>
      <c r="N5" s="44">
        <v>0.58801077682981595</v>
      </c>
      <c r="O5" s="44">
        <v>0.69412956051268693</v>
      </c>
      <c r="P5" s="35">
        <v>0.43499250217042434</v>
      </c>
    </row>
    <row r="6" spans="1:16" x14ac:dyDescent="0.2">
      <c r="A6" s="41" t="s">
        <v>48</v>
      </c>
      <c r="B6" s="41" t="s">
        <v>21</v>
      </c>
      <c r="C6" s="42">
        <v>2014</v>
      </c>
      <c r="D6" s="43">
        <v>471970</v>
      </c>
      <c r="E6" s="35">
        <v>0.66951924910481597</v>
      </c>
      <c r="F6" s="35">
        <v>0.58521304320189838</v>
      </c>
      <c r="G6" s="35">
        <v>8.4306205902917555E-2</v>
      </c>
      <c r="H6" s="35">
        <v>0.3232726656355277</v>
      </c>
      <c r="I6" s="35">
        <v>0.34624658346928833</v>
      </c>
      <c r="J6" s="35">
        <v>0.6008602241667903</v>
      </c>
      <c r="K6" s="35">
        <v>6.8659024938025726E-2</v>
      </c>
      <c r="L6" s="43">
        <v>2144</v>
      </c>
      <c r="M6" s="44">
        <v>0.55000000000000004</v>
      </c>
      <c r="N6" s="44">
        <v>0.65579678038694422</v>
      </c>
      <c r="O6" s="44">
        <v>0.75</v>
      </c>
      <c r="P6" s="35">
        <v>0.43636292486676276</v>
      </c>
    </row>
    <row r="7" spans="1:16" x14ac:dyDescent="0.2">
      <c r="A7" s="41" t="s">
        <v>48</v>
      </c>
      <c r="B7" s="41" t="s">
        <v>21</v>
      </c>
      <c r="C7" s="42">
        <v>2015</v>
      </c>
      <c r="D7" s="43">
        <v>470163</v>
      </c>
      <c r="E7" s="35">
        <v>0.66173008084430296</v>
      </c>
      <c r="F7" s="35">
        <v>0.58182587740847325</v>
      </c>
      <c r="G7" s="35">
        <v>7.9904203435829699E-2</v>
      </c>
      <c r="H7" s="35">
        <v>0.31745160720856386</v>
      </c>
      <c r="I7" s="35">
        <v>0.3442784736357391</v>
      </c>
      <c r="J7" s="35">
        <v>0.59403653626508257</v>
      </c>
      <c r="K7" s="35">
        <v>6.7693544579220402E-2</v>
      </c>
      <c r="L7" s="43">
        <v>2127</v>
      </c>
      <c r="M7" s="44">
        <v>0.54054054054054057</v>
      </c>
      <c r="N7" s="44">
        <v>0.6470588235294118</v>
      </c>
      <c r="O7" s="44">
        <v>0.74455445544554455</v>
      </c>
      <c r="P7" s="35">
        <v>0.43108882131123583</v>
      </c>
    </row>
    <row r="8" spans="1:16" x14ac:dyDescent="0.2">
      <c r="A8" s="41" t="s">
        <v>48</v>
      </c>
      <c r="B8" s="41" t="s">
        <v>22</v>
      </c>
      <c r="C8" s="42">
        <v>2015</v>
      </c>
      <c r="D8" s="43">
        <v>289159</v>
      </c>
      <c r="E8" s="35">
        <v>0.79262274388831055</v>
      </c>
      <c r="F8" s="35">
        <v>0.78590853197124477</v>
      </c>
      <c r="G8" s="35">
        <v>0.84070446783889818</v>
      </c>
      <c r="H8" s="35">
        <v>0.71896633368660789</v>
      </c>
      <c r="I8" s="35">
        <v>0.85539143468402101</v>
      </c>
      <c r="J8" s="35">
        <v>0.78873071768424041</v>
      </c>
      <c r="K8" s="35">
        <v>0.82787284362826929</v>
      </c>
      <c r="L8" s="43">
        <v>2127</v>
      </c>
      <c r="M8" s="44">
        <v>0.7</v>
      </c>
      <c r="N8" s="44">
        <v>0.7807017543859649</v>
      </c>
      <c r="O8" s="44">
        <v>0.84228187919463082</v>
      </c>
      <c r="P8" s="35">
        <v>0.43108882131123583</v>
      </c>
    </row>
    <row r="9" spans="1:16" x14ac:dyDescent="0.2">
      <c r="A9" s="41" t="s">
        <v>48</v>
      </c>
      <c r="B9" s="41" t="s">
        <v>41</v>
      </c>
      <c r="C9" s="42">
        <v>2011</v>
      </c>
      <c r="D9" s="43">
        <v>373333</v>
      </c>
      <c r="E9" s="35">
        <v>0.26138862623984488</v>
      </c>
      <c r="F9" s="35">
        <v>0.20925018683052396</v>
      </c>
      <c r="G9" s="35">
        <v>5.2138439409320898E-2</v>
      </c>
      <c r="H9" s="35">
        <v>7.6599175534978151E-2</v>
      </c>
      <c r="I9" s="35">
        <v>0.18478945070486671</v>
      </c>
      <c r="J9" s="35">
        <v>0.22523055824156984</v>
      </c>
      <c r="K9" s="35">
        <v>3.6158067998274999E-2</v>
      </c>
      <c r="L9" s="43">
        <v>1699</v>
      </c>
      <c r="M9" s="44">
        <v>0.16759776536312848</v>
      </c>
      <c r="N9" s="44">
        <v>0.24374999999999999</v>
      </c>
      <c r="O9" s="44">
        <v>0.33136792452830188</v>
      </c>
      <c r="P9" s="35">
        <v>0.42025119231218483</v>
      </c>
    </row>
    <row r="10" spans="1:16" x14ac:dyDescent="0.2">
      <c r="A10" s="41" t="s">
        <v>49</v>
      </c>
      <c r="B10" s="41" t="s">
        <v>19</v>
      </c>
      <c r="C10" s="42">
        <v>2016</v>
      </c>
      <c r="D10" s="43">
        <v>799007</v>
      </c>
      <c r="E10" s="35">
        <v>0.69909900664199442</v>
      </c>
      <c r="F10" s="35">
        <v>0.55252331957041678</v>
      </c>
      <c r="G10" s="35">
        <v>0.14657568707157759</v>
      </c>
      <c r="H10" s="35">
        <v>0.20019098706269156</v>
      </c>
      <c r="I10" s="35">
        <v>0.49890801957930281</v>
      </c>
      <c r="J10" s="35">
        <v>0.53645212119543384</v>
      </c>
      <c r="K10" s="35">
        <v>0.16264688544656053</v>
      </c>
      <c r="L10" s="43">
        <v>3621</v>
      </c>
      <c r="M10" s="44">
        <v>0.59023668639053251</v>
      </c>
      <c r="N10" s="44">
        <v>0.68843069873997709</v>
      </c>
      <c r="O10" s="44">
        <v>0.77510608203677511</v>
      </c>
      <c r="P10" s="35">
        <v>0.43548222880895465</v>
      </c>
    </row>
    <row r="11" spans="1:16" x14ac:dyDescent="0.2">
      <c r="A11" s="41" t="s">
        <v>49</v>
      </c>
      <c r="B11" s="41" t="s">
        <v>19</v>
      </c>
      <c r="C11" s="42">
        <v>2017</v>
      </c>
      <c r="D11" s="43">
        <v>677459</v>
      </c>
      <c r="E11" s="35">
        <v>0.70763249141276441</v>
      </c>
      <c r="F11" s="35">
        <v>0.56473085456094019</v>
      </c>
      <c r="G11" s="35">
        <v>0.14290163685182425</v>
      </c>
      <c r="H11" s="35">
        <v>0.20551059178489031</v>
      </c>
      <c r="I11" s="35">
        <v>0.50212189962787412</v>
      </c>
      <c r="J11" s="35">
        <v>0.54091981950199197</v>
      </c>
      <c r="K11" s="35">
        <v>0.16671267191077246</v>
      </c>
      <c r="L11" s="43">
        <v>3019</v>
      </c>
      <c r="M11" s="44">
        <v>0.60606060606060608</v>
      </c>
      <c r="N11" s="44">
        <v>0.7</v>
      </c>
      <c r="O11" s="44">
        <v>0.7857142857142857</v>
      </c>
      <c r="P11" s="35">
        <v>0.37130781961495668</v>
      </c>
    </row>
    <row r="12" spans="1:16" x14ac:dyDescent="0.2">
      <c r="A12" s="41" t="s">
        <v>49</v>
      </c>
      <c r="B12" s="41" t="s">
        <v>20</v>
      </c>
      <c r="C12" s="42">
        <v>2015</v>
      </c>
      <c r="D12" s="43">
        <v>801917</v>
      </c>
      <c r="E12" s="35">
        <v>0.74155430050740911</v>
      </c>
      <c r="F12" s="35">
        <v>0.58748848072805537</v>
      </c>
      <c r="G12" s="35">
        <v>0.15406581977935371</v>
      </c>
      <c r="H12" s="35">
        <v>0.2228110889281559</v>
      </c>
      <c r="I12" s="35">
        <v>0.51874321157925318</v>
      </c>
      <c r="J12" s="35">
        <v>0.57138082868925333</v>
      </c>
      <c r="K12" s="35">
        <v>0.17017347181815573</v>
      </c>
      <c r="L12" s="43">
        <v>3656</v>
      </c>
      <c r="M12" s="44">
        <v>0.62530788177339902</v>
      </c>
      <c r="N12" s="44">
        <v>0.72549019607843135</v>
      </c>
      <c r="O12" s="44">
        <v>0.8106880252100841</v>
      </c>
      <c r="P12" s="35">
        <v>0.44636643581707275</v>
      </c>
    </row>
    <row r="13" spans="1:16" x14ac:dyDescent="0.2">
      <c r="A13" s="41" t="s">
        <v>49</v>
      </c>
      <c r="B13" s="41" t="s">
        <v>20</v>
      </c>
      <c r="C13" s="42">
        <v>2016</v>
      </c>
      <c r="D13" s="43">
        <v>799007</v>
      </c>
      <c r="E13" s="35">
        <v>0.73609868248964028</v>
      </c>
      <c r="F13" s="35">
        <v>0.58403743646801598</v>
      </c>
      <c r="G13" s="35">
        <v>0.15206124602162435</v>
      </c>
      <c r="H13" s="35">
        <v>0.2196689140395516</v>
      </c>
      <c r="I13" s="35">
        <v>0.5164297684500887</v>
      </c>
      <c r="J13" s="35">
        <v>0.56703508229589983</v>
      </c>
      <c r="K13" s="35">
        <v>0.16906360019374048</v>
      </c>
      <c r="L13" s="43">
        <v>3621</v>
      </c>
      <c r="M13" s="44">
        <v>0.62428842504743831</v>
      </c>
      <c r="N13" s="44">
        <v>0.72173913043478266</v>
      </c>
      <c r="O13" s="44">
        <v>0.80487804878048785</v>
      </c>
      <c r="P13" s="35">
        <v>0.43548222880895465</v>
      </c>
    </row>
    <row r="14" spans="1:16" x14ac:dyDescent="0.2">
      <c r="A14" s="41" t="s">
        <v>49</v>
      </c>
      <c r="B14" s="41" t="s">
        <v>21</v>
      </c>
      <c r="C14" s="42">
        <v>2014</v>
      </c>
      <c r="D14" s="43">
        <v>831555</v>
      </c>
      <c r="E14" s="35">
        <v>0.77976802496527586</v>
      </c>
      <c r="F14" s="35">
        <v>0.61658218638574713</v>
      </c>
      <c r="G14" s="35">
        <v>0.1631858385795287</v>
      </c>
      <c r="H14" s="35">
        <v>0.2461665193522978</v>
      </c>
      <c r="I14" s="35">
        <v>0.53360150561297814</v>
      </c>
      <c r="J14" s="35">
        <v>0.60219107575566255</v>
      </c>
      <c r="K14" s="35">
        <v>0.17757694920961331</v>
      </c>
      <c r="L14" s="43">
        <v>3749</v>
      </c>
      <c r="M14" s="44">
        <v>0.6718146718146718</v>
      </c>
      <c r="N14" s="44">
        <v>0.76302083333333337</v>
      </c>
      <c r="O14" s="44">
        <v>0.84555984555984554</v>
      </c>
      <c r="P14" s="35">
        <v>0.46056756111188862</v>
      </c>
    </row>
    <row r="15" spans="1:16" x14ac:dyDescent="0.2">
      <c r="A15" s="41" t="s">
        <v>49</v>
      </c>
      <c r="B15" s="41" t="s">
        <v>21</v>
      </c>
      <c r="C15" s="42">
        <v>2015</v>
      </c>
      <c r="D15" s="43">
        <v>801917</v>
      </c>
      <c r="E15" s="35">
        <v>0.77797452853599558</v>
      </c>
      <c r="F15" s="35">
        <v>0.61869619923258889</v>
      </c>
      <c r="G15" s="35">
        <v>0.15927832930340671</v>
      </c>
      <c r="H15" s="35">
        <v>0.24566008701648676</v>
      </c>
      <c r="I15" s="35">
        <v>0.53231444151950891</v>
      </c>
      <c r="J15" s="35">
        <v>0.60005087808339264</v>
      </c>
      <c r="K15" s="35">
        <v>0.17792365045260294</v>
      </c>
      <c r="L15" s="43">
        <v>3656</v>
      </c>
      <c r="M15" s="44">
        <v>0.66666666666666663</v>
      </c>
      <c r="N15" s="44">
        <v>0.76190476190476186</v>
      </c>
      <c r="O15" s="44">
        <v>0.84185983715520107</v>
      </c>
      <c r="P15" s="35">
        <v>0.44636643581707275</v>
      </c>
    </row>
    <row r="16" spans="1:16" x14ac:dyDescent="0.2">
      <c r="A16" s="41" t="s">
        <v>49</v>
      </c>
      <c r="B16" s="41" t="s">
        <v>22</v>
      </c>
      <c r="C16" s="42">
        <v>2015</v>
      </c>
      <c r="D16" s="43">
        <v>594665</v>
      </c>
      <c r="E16" s="35">
        <v>0.88622838068492349</v>
      </c>
      <c r="F16" s="35">
        <v>0.87292540918710215</v>
      </c>
      <c r="G16" s="35">
        <v>0.9369556771457247</v>
      </c>
      <c r="H16" s="35">
        <v>0.76625288231211808</v>
      </c>
      <c r="I16" s="35">
        <v>0.93776037347141394</v>
      </c>
      <c r="J16" s="35">
        <v>0.87144696639022257</v>
      </c>
      <c r="K16" s="35">
        <v>0.93585901146814199</v>
      </c>
      <c r="L16" s="43">
        <v>3656</v>
      </c>
      <c r="M16" s="44">
        <v>0.81818181818181823</v>
      </c>
      <c r="N16" s="44">
        <v>0.87442922374429222</v>
      </c>
      <c r="O16" s="44">
        <v>0.91750503018108653</v>
      </c>
      <c r="P16" s="35">
        <v>0.44636643581707275</v>
      </c>
    </row>
    <row r="17" spans="1:16" x14ac:dyDescent="0.2">
      <c r="A17" s="41" t="s">
        <v>49</v>
      </c>
      <c r="B17" s="41" t="s">
        <v>41</v>
      </c>
      <c r="C17" s="42">
        <v>2011</v>
      </c>
      <c r="D17" s="43">
        <v>870186</v>
      </c>
      <c r="E17" s="35">
        <v>0.47612234625700711</v>
      </c>
      <c r="F17" s="35">
        <v>0.34829105501582419</v>
      </c>
      <c r="G17" s="35">
        <v>0.12783129124118292</v>
      </c>
      <c r="H17" s="35">
        <v>8.5174893643427951E-2</v>
      </c>
      <c r="I17" s="35">
        <v>0.39094745261357916</v>
      </c>
      <c r="J17" s="35">
        <v>0.35480115745369378</v>
      </c>
      <c r="K17" s="35">
        <v>0.12132118880331332</v>
      </c>
      <c r="L17" s="43">
        <v>3783</v>
      </c>
      <c r="M17" s="44">
        <v>0.35994194484760522</v>
      </c>
      <c r="N17" s="44">
        <v>0.45389649018441403</v>
      </c>
      <c r="O17" s="44">
        <v>0.55895196506550215</v>
      </c>
      <c r="P17" s="35">
        <v>0.43791653345793474</v>
      </c>
    </row>
    <row r="18" spans="1:16" x14ac:dyDescent="0.2">
      <c r="A18" s="41" t="s">
        <v>50</v>
      </c>
      <c r="B18" s="41" t="s">
        <v>19</v>
      </c>
      <c r="C18" s="42">
        <v>2016</v>
      </c>
      <c r="D18" s="43">
        <v>550977</v>
      </c>
      <c r="E18" s="35">
        <v>0.5781911041658726</v>
      </c>
      <c r="F18" s="35">
        <v>0.50343299266575559</v>
      </c>
      <c r="G18" s="35">
        <v>7.4758111500117061E-2</v>
      </c>
      <c r="H18" s="35">
        <v>0.24260177829564575</v>
      </c>
      <c r="I18" s="35">
        <v>0.33558932587022688</v>
      </c>
      <c r="J18" s="35">
        <v>0.50898131863943508</v>
      </c>
      <c r="K18" s="35">
        <v>6.9209785526437584E-2</v>
      </c>
      <c r="L18" s="43">
        <v>1919</v>
      </c>
      <c r="M18" s="44">
        <v>0.45132743362831856</v>
      </c>
      <c r="N18" s="44">
        <v>0.57291666666666663</v>
      </c>
      <c r="O18" s="44">
        <v>0.68020304568527923</v>
      </c>
      <c r="P18" s="35">
        <v>0.49905067826761429</v>
      </c>
    </row>
    <row r="19" spans="1:16" x14ac:dyDescent="0.2">
      <c r="A19" s="41" t="s">
        <v>50</v>
      </c>
      <c r="B19" s="41" t="s">
        <v>19</v>
      </c>
      <c r="C19" s="42">
        <v>2017</v>
      </c>
      <c r="D19" s="43">
        <v>503211</v>
      </c>
      <c r="E19" s="35">
        <v>0.58996126873220178</v>
      </c>
      <c r="F19" s="35">
        <v>0.51230398381593412</v>
      </c>
      <c r="G19" s="35">
        <v>7.7657284916267735E-2</v>
      </c>
      <c r="H19" s="35">
        <v>0.24222046020456628</v>
      </c>
      <c r="I19" s="35">
        <v>0.3477408085276355</v>
      </c>
      <c r="J19" s="35">
        <v>0.5184326256778965</v>
      </c>
      <c r="K19" s="35">
        <v>7.1528643054305258E-2</v>
      </c>
      <c r="L19" s="43">
        <v>1727</v>
      </c>
      <c r="M19" s="44">
        <v>0.46296296296296297</v>
      </c>
      <c r="N19" s="44">
        <v>0.58241758241758246</v>
      </c>
      <c r="O19" s="44">
        <v>0.69411764705882351</v>
      </c>
      <c r="P19" s="35">
        <v>0.45736651743936058</v>
      </c>
    </row>
    <row r="20" spans="1:16" x14ac:dyDescent="0.2">
      <c r="A20" s="41" t="s">
        <v>50</v>
      </c>
      <c r="B20" s="41" t="s">
        <v>20</v>
      </c>
      <c r="C20" s="42">
        <v>2015</v>
      </c>
      <c r="D20" s="43">
        <v>524442</v>
      </c>
      <c r="E20" s="35">
        <v>0.64579114563669582</v>
      </c>
      <c r="F20" s="35">
        <v>0.56351131297645873</v>
      </c>
      <c r="G20" s="35">
        <v>8.2279832660236973E-2</v>
      </c>
      <c r="H20" s="35">
        <v>0.28469878461297915</v>
      </c>
      <c r="I20" s="35">
        <v>0.36109236102371661</v>
      </c>
      <c r="J20" s="35">
        <v>0.57102596664645466</v>
      </c>
      <c r="K20" s="35">
        <v>7.4765178990241057E-2</v>
      </c>
      <c r="L20" s="43">
        <v>1857</v>
      </c>
      <c r="M20" s="44">
        <v>0.51773049645390068</v>
      </c>
      <c r="N20" s="44">
        <v>0.64203233256351044</v>
      </c>
      <c r="O20" s="44">
        <v>0.73743016759776536</v>
      </c>
      <c r="P20" s="35">
        <v>0.50452508882160418</v>
      </c>
    </row>
    <row r="21" spans="1:16" x14ac:dyDescent="0.2">
      <c r="A21" s="41" t="s">
        <v>50</v>
      </c>
      <c r="B21" s="41" t="s">
        <v>20</v>
      </c>
      <c r="C21" s="42">
        <v>2016</v>
      </c>
      <c r="D21" s="43">
        <v>550977</v>
      </c>
      <c r="E21" s="35">
        <v>0.63422792602958022</v>
      </c>
      <c r="F21" s="35">
        <v>0.55396141762723305</v>
      </c>
      <c r="G21" s="35">
        <v>8.02665084023471E-2</v>
      </c>
      <c r="H21" s="35">
        <v>0.27738362944369727</v>
      </c>
      <c r="I21" s="35">
        <v>0.3568442965858829</v>
      </c>
      <c r="J21" s="35">
        <v>0.55923387001635272</v>
      </c>
      <c r="K21" s="35">
        <v>7.4994056013227409E-2</v>
      </c>
      <c r="L21" s="43">
        <v>1919</v>
      </c>
      <c r="M21" s="44">
        <v>0.5113122171945701</v>
      </c>
      <c r="N21" s="44">
        <v>0.62903225806451613</v>
      </c>
      <c r="O21" s="44">
        <v>0.73643410852713176</v>
      </c>
      <c r="P21" s="35">
        <v>0.49905067826761429</v>
      </c>
    </row>
    <row r="22" spans="1:16" x14ac:dyDescent="0.2">
      <c r="A22" s="41" t="s">
        <v>50</v>
      </c>
      <c r="B22" s="41" t="s">
        <v>21</v>
      </c>
      <c r="C22" s="42">
        <v>2014</v>
      </c>
      <c r="D22" s="43">
        <v>524757</v>
      </c>
      <c r="E22" s="35">
        <v>0.69890063400774072</v>
      </c>
      <c r="F22" s="35">
        <v>0.60701429423523645</v>
      </c>
      <c r="G22" s="35">
        <v>9.1886339772504225E-2</v>
      </c>
      <c r="H22" s="35">
        <v>0.32087232757257167</v>
      </c>
      <c r="I22" s="35">
        <v>0.37802830643516905</v>
      </c>
      <c r="J22" s="35">
        <v>0.61669877676715124</v>
      </c>
      <c r="K22" s="35">
        <v>8.2201857240589454E-2</v>
      </c>
      <c r="L22" s="43">
        <v>1855</v>
      </c>
      <c r="M22" s="44">
        <v>0.58543417366946782</v>
      </c>
      <c r="N22" s="44">
        <v>0.69422776911076445</v>
      </c>
      <c r="O22" s="44">
        <v>0.78723404255319152</v>
      </c>
      <c r="P22" s="35">
        <v>0.51560404466630783</v>
      </c>
    </row>
    <row r="23" spans="1:16" x14ac:dyDescent="0.2">
      <c r="A23" s="41" t="s">
        <v>50</v>
      </c>
      <c r="B23" s="41" t="s">
        <v>21</v>
      </c>
      <c r="C23" s="42">
        <v>2015</v>
      </c>
      <c r="D23" s="43">
        <v>524442</v>
      </c>
      <c r="E23" s="35">
        <v>0.69225004862310802</v>
      </c>
      <c r="F23" s="35">
        <v>0.60539583023480192</v>
      </c>
      <c r="G23" s="35">
        <v>8.6854218388306051E-2</v>
      </c>
      <c r="H23" s="35">
        <v>0.31891229154034195</v>
      </c>
      <c r="I23" s="35">
        <v>0.37333775708276606</v>
      </c>
      <c r="J23" s="35">
        <v>0.61068716845714111</v>
      </c>
      <c r="K23" s="35">
        <v>8.156288016596687E-2</v>
      </c>
      <c r="L23" s="43">
        <v>1857</v>
      </c>
      <c r="M23" s="44">
        <v>0.5757575757575758</v>
      </c>
      <c r="N23" s="44">
        <v>0.69090909090909092</v>
      </c>
      <c r="O23" s="44">
        <v>0.78048780487804881</v>
      </c>
      <c r="P23" s="35">
        <v>0.50452508882160418</v>
      </c>
    </row>
    <row r="24" spans="1:16" x14ac:dyDescent="0.2">
      <c r="A24" s="41" t="s">
        <v>50</v>
      </c>
      <c r="B24" s="41" t="s">
        <v>22</v>
      </c>
      <c r="C24" s="42">
        <v>2015</v>
      </c>
      <c r="D24" s="43">
        <v>338680</v>
      </c>
      <c r="E24" s="35">
        <v>0.81427010747608364</v>
      </c>
      <c r="F24" s="35">
        <v>0.8077210696750573</v>
      </c>
      <c r="G24" s="35">
        <v>0.85912261593010586</v>
      </c>
      <c r="H24" s="35">
        <v>0.73900259865512896</v>
      </c>
      <c r="I24" s="35">
        <v>0.8736138394271592</v>
      </c>
      <c r="J24" s="35">
        <v>0.80805088990549967</v>
      </c>
      <c r="K24" s="35">
        <v>0.86176995664371336</v>
      </c>
      <c r="L24" s="43">
        <v>1857</v>
      </c>
      <c r="M24" s="44">
        <v>0.72302018633540377</v>
      </c>
      <c r="N24" s="44">
        <v>0.80410795234915833</v>
      </c>
      <c r="O24" s="44">
        <v>0.86158684083212389</v>
      </c>
      <c r="P24" s="35">
        <v>0.50452508882160418</v>
      </c>
    </row>
    <row r="25" spans="1:16" x14ac:dyDescent="0.2">
      <c r="A25" s="41" t="s">
        <v>50</v>
      </c>
      <c r="B25" s="41" t="s">
        <v>41</v>
      </c>
      <c r="C25" s="42">
        <v>2011</v>
      </c>
      <c r="D25" s="43">
        <v>474951</v>
      </c>
      <c r="E25" s="35">
        <v>0.29596105703535736</v>
      </c>
      <c r="F25" s="35">
        <v>0.23622226292817575</v>
      </c>
      <c r="G25" s="35">
        <v>5.9738794107181581E-2</v>
      </c>
      <c r="H25" s="35">
        <v>7.6325768342418485E-2</v>
      </c>
      <c r="I25" s="35">
        <v>0.21963528869293886</v>
      </c>
      <c r="J25" s="35">
        <v>0.2485498504056208</v>
      </c>
      <c r="K25" s="35">
        <v>4.7411206629736538E-2</v>
      </c>
      <c r="L25" s="43">
        <v>1641</v>
      </c>
      <c r="M25" s="44">
        <v>0.17792792792792791</v>
      </c>
      <c r="N25" s="44">
        <v>0.25754527162977869</v>
      </c>
      <c r="O25" s="44">
        <v>0.35854341736694678</v>
      </c>
      <c r="P25" s="35">
        <v>0.49980854619601095</v>
      </c>
    </row>
    <row r="26" spans="1:16" x14ac:dyDescent="0.2">
      <c r="A26" s="41" t="s">
        <v>51</v>
      </c>
      <c r="B26" s="41" t="s">
        <v>19</v>
      </c>
      <c r="C26" s="42">
        <v>2016</v>
      </c>
      <c r="D26" s="43">
        <v>733325</v>
      </c>
      <c r="E26" s="35">
        <v>0.69030511710360343</v>
      </c>
      <c r="F26" s="35">
        <v>0.5421907067125763</v>
      </c>
      <c r="G26" s="35">
        <v>0.14811441039102716</v>
      </c>
      <c r="H26" s="35">
        <v>0.19512630825350288</v>
      </c>
      <c r="I26" s="35">
        <v>0.49517880885010057</v>
      </c>
      <c r="J26" s="35">
        <v>0.5286714621757066</v>
      </c>
      <c r="K26" s="35">
        <v>0.16163365492789691</v>
      </c>
      <c r="L26" s="43">
        <v>3854</v>
      </c>
      <c r="M26" s="44">
        <v>0.55769230769230771</v>
      </c>
      <c r="N26" s="44">
        <v>0.66666666666666663</v>
      </c>
      <c r="O26" s="44">
        <v>0.765625</v>
      </c>
      <c r="P26" s="35">
        <v>0.39661662210457194</v>
      </c>
    </row>
    <row r="27" spans="1:16" x14ac:dyDescent="0.2">
      <c r="A27" s="41" t="s">
        <v>51</v>
      </c>
      <c r="B27" s="41" t="s">
        <v>19</v>
      </c>
      <c r="C27" s="42">
        <v>2017</v>
      </c>
      <c r="D27" s="43">
        <v>609283</v>
      </c>
      <c r="E27" s="35">
        <v>0.6981090888798801</v>
      </c>
      <c r="F27" s="35">
        <v>0.55586648568891628</v>
      </c>
      <c r="G27" s="35">
        <v>0.1422426031909638</v>
      </c>
      <c r="H27" s="35">
        <v>0.20376245521375125</v>
      </c>
      <c r="I27" s="35">
        <v>0.49434663366612885</v>
      </c>
      <c r="J27" s="35">
        <v>0.53219275771685737</v>
      </c>
      <c r="K27" s="35">
        <v>0.16591633116302276</v>
      </c>
      <c r="L27" s="43">
        <v>3146</v>
      </c>
      <c r="M27" s="44">
        <v>0.57692307692307687</v>
      </c>
      <c r="N27" s="44">
        <v>0.68421052631578949</v>
      </c>
      <c r="O27" s="44">
        <v>0.77777777777777779</v>
      </c>
      <c r="P27" s="35">
        <v>0.33160182148840806</v>
      </c>
    </row>
    <row r="28" spans="1:16" x14ac:dyDescent="0.2">
      <c r="A28" s="41" t="s">
        <v>51</v>
      </c>
      <c r="B28" s="41" t="s">
        <v>20</v>
      </c>
      <c r="C28" s="42">
        <v>2015</v>
      </c>
      <c r="D28" s="43">
        <v>747638</v>
      </c>
      <c r="E28" s="35">
        <v>0.72915501887277001</v>
      </c>
      <c r="F28" s="35">
        <v>0.57422977430253674</v>
      </c>
      <c r="G28" s="35">
        <v>0.15492524457023318</v>
      </c>
      <c r="H28" s="35">
        <v>0.21722946131684051</v>
      </c>
      <c r="I28" s="35">
        <v>0.5119255575559295</v>
      </c>
      <c r="J28" s="35">
        <v>0.56061489651408836</v>
      </c>
      <c r="K28" s="35">
        <v>0.1685401223586816</v>
      </c>
      <c r="L28" s="43">
        <v>3926</v>
      </c>
      <c r="M28" s="44">
        <v>0.58968609865470856</v>
      </c>
      <c r="N28" s="44">
        <v>0.70091371829105475</v>
      </c>
      <c r="O28" s="44">
        <v>0.8</v>
      </c>
      <c r="P28" s="35">
        <v>0.40318198845306791</v>
      </c>
    </row>
    <row r="29" spans="1:16" x14ac:dyDescent="0.2">
      <c r="A29" s="41" t="s">
        <v>51</v>
      </c>
      <c r="B29" s="41" t="s">
        <v>20</v>
      </c>
      <c r="C29" s="42">
        <v>2016</v>
      </c>
      <c r="D29" s="43">
        <v>733325</v>
      </c>
      <c r="E29" s="35">
        <v>0.72473323560495007</v>
      </c>
      <c r="F29" s="35">
        <v>0.57122149115330856</v>
      </c>
      <c r="G29" s="35">
        <v>0.15351174445164151</v>
      </c>
      <c r="H29" s="35">
        <v>0.2130119660450687</v>
      </c>
      <c r="I29" s="35">
        <v>0.5117212695598814</v>
      </c>
      <c r="J29" s="35">
        <v>0.5569276923601405</v>
      </c>
      <c r="K29" s="35">
        <v>0.16780554324480959</v>
      </c>
      <c r="L29" s="43">
        <v>3854</v>
      </c>
      <c r="M29" s="44">
        <v>0.59130434782608698</v>
      </c>
      <c r="N29" s="44">
        <v>0.7</v>
      </c>
      <c r="O29" s="44">
        <v>0.79578606158833065</v>
      </c>
      <c r="P29" s="35">
        <v>0.39661662210457194</v>
      </c>
    </row>
    <row r="30" spans="1:16" x14ac:dyDescent="0.2">
      <c r="A30" s="41" t="s">
        <v>51</v>
      </c>
      <c r="B30" s="41" t="s">
        <v>21</v>
      </c>
      <c r="C30" s="42">
        <v>2014</v>
      </c>
      <c r="D30" s="43">
        <v>778768</v>
      </c>
      <c r="E30" s="35">
        <v>0.76744293550839271</v>
      </c>
      <c r="F30" s="35">
        <v>0.60401814147473953</v>
      </c>
      <c r="G30" s="35">
        <v>0.16342479403365315</v>
      </c>
      <c r="H30" s="35">
        <v>0.24255747539703737</v>
      </c>
      <c r="I30" s="35">
        <v>0.5248854601113554</v>
      </c>
      <c r="J30" s="35">
        <v>0.59160879748525874</v>
      </c>
      <c r="K30" s="35">
        <v>0.17583413802313397</v>
      </c>
      <c r="L30" s="43">
        <v>4038</v>
      </c>
      <c r="M30" s="44">
        <v>0.64</v>
      </c>
      <c r="N30" s="44">
        <v>0.73879146115504057</v>
      </c>
      <c r="O30" s="44">
        <v>0.83333333333333337</v>
      </c>
      <c r="P30" s="35">
        <v>0.41524990794940408</v>
      </c>
    </row>
    <row r="31" spans="1:16" x14ac:dyDescent="0.2">
      <c r="A31" s="41" t="s">
        <v>51</v>
      </c>
      <c r="B31" s="41" t="s">
        <v>21</v>
      </c>
      <c r="C31" s="42">
        <v>2015</v>
      </c>
      <c r="D31" s="43">
        <v>747638</v>
      </c>
      <c r="E31" s="35">
        <v>0.7650052565546428</v>
      </c>
      <c r="F31" s="35">
        <v>0.60483950789018215</v>
      </c>
      <c r="G31" s="35">
        <v>0.16016574866446059</v>
      </c>
      <c r="H31" s="35">
        <v>0.23942335729323549</v>
      </c>
      <c r="I31" s="35">
        <v>0.5255818992614073</v>
      </c>
      <c r="J31" s="35">
        <v>0.58880768500263492</v>
      </c>
      <c r="K31" s="35">
        <v>0.1761975715520078</v>
      </c>
      <c r="L31" s="43">
        <v>3926</v>
      </c>
      <c r="M31" s="44">
        <v>0.63207547169811318</v>
      </c>
      <c r="N31" s="44">
        <v>0.73913043478260865</v>
      </c>
      <c r="O31" s="44">
        <v>0.8314606741573034</v>
      </c>
      <c r="P31" s="35">
        <v>0.40318198845306791</v>
      </c>
    </row>
    <row r="32" spans="1:16" x14ac:dyDescent="0.2">
      <c r="A32" s="41" t="s">
        <v>51</v>
      </c>
      <c r="B32" s="41" t="s">
        <v>22</v>
      </c>
      <c r="C32" s="42">
        <v>2015</v>
      </c>
      <c r="D32" s="43">
        <v>545144</v>
      </c>
      <c r="E32" s="35">
        <v>0.88128274364204684</v>
      </c>
      <c r="F32" s="35">
        <v>0.86638280427470671</v>
      </c>
      <c r="G32" s="35">
        <v>0.93650930690333944</v>
      </c>
      <c r="H32" s="35">
        <v>0.75256913102106415</v>
      </c>
      <c r="I32" s="35">
        <v>0.93590081910460243</v>
      </c>
      <c r="J32" s="35">
        <v>0.865351901645524</v>
      </c>
      <c r="K32" s="35">
        <v>0.93427349274246674</v>
      </c>
      <c r="L32" s="43">
        <v>3926</v>
      </c>
      <c r="M32" s="44">
        <v>0.79757085020242913</v>
      </c>
      <c r="N32" s="44">
        <v>0.8628106761099088</v>
      </c>
      <c r="O32" s="44">
        <v>0.91370558375634514</v>
      </c>
      <c r="P32" s="35">
        <v>0.40318198845306791</v>
      </c>
    </row>
    <row r="33" spans="1:16" x14ac:dyDescent="0.2">
      <c r="A33" s="41" t="s">
        <v>51</v>
      </c>
      <c r="B33" s="41" t="s">
        <v>41</v>
      </c>
      <c r="C33" s="42">
        <v>2011</v>
      </c>
      <c r="D33" s="43">
        <v>768568</v>
      </c>
      <c r="E33" s="35">
        <v>0.48314918133463791</v>
      </c>
      <c r="F33" s="35">
        <v>0.35000676582943863</v>
      </c>
      <c r="G33" s="35">
        <v>0.13314241550519929</v>
      </c>
      <c r="H33" s="35">
        <v>8.6477709194241761E-2</v>
      </c>
      <c r="I33" s="35">
        <v>0.39667147214039616</v>
      </c>
      <c r="J33" s="35">
        <v>0.35752204099051743</v>
      </c>
      <c r="K33" s="35">
        <v>0.12562714034412048</v>
      </c>
      <c r="L33" s="43">
        <v>3841</v>
      </c>
      <c r="M33" s="44">
        <v>0.34545454545454546</v>
      </c>
      <c r="N33" s="44">
        <v>0.44444444444444442</v>
      </c>
      <c r="O33" s="44">
        <v>0.55555555555555558</v>
      </c>
      <c r="P33" s="35">
        <v>0.39748303372909188</v>
      </c>
    </row>
    <row r="34" spans="1:16" x14ac:dyDescent="0.2">
      <c r="A34" s="41" t="s">
        <v>52</v>
      </c>
      <c r="B34" s="41" t="s">
        <v>19</v>
      </c>
      <c r="C34" s="42">
        <v>2016</v>
      </c>
      <c r="D34" s="43">
        <v>451628</v>
      </c>
      <c r="E34" s="35">
        <v>0.62071882168510362</v>
      </c>
      <c r="F34" s="35">
        <v>0.52526858387876751</v>
      </c>
      <c r="G34" s="35">
        <v>9.5450237806336186E-2</v>
      </c>
      <c r="H34" s="35">
        <v>0.23095335098798125</v>
      </c>
      <c r="I34" s="35">
        <v>0.38976547069712242</v>
      </c>
      <c r="J34" s="35">
        <v>0.52079366204044031</v>
      </c>
      <c r="K34" s="35">
        <v>9.9925159644663308E-2</v>
      </c>
      <c r="L34" s="43">
        <v>1635</v>
      </c>
      <c r="M34" s="44">
        <v>0.46601941747572817</v>
      </c>
      <c r="N34" s="44">
        <v>0.60857142857142854</v>
      </c>
      <c r="O34" s="44">
        <v>0.73197781885397417</v>
      </c>
      <c r="P34" s="35">
        <v>0.57792497096950024</v>
      </c>
    </row>
    <row r="35" spans="1:16" x14ac:dyDescent="0.2">
      <c r="A35" s="41" t="s">
        <v>52</v>
      </c>
      <c r="B35" s="41" t="s">
        <v>19</v>
      </c>
      <c r="C35" s="42">
        <v>2017</v>
      </c>
      <c r="D35" s="43">
        <v>408142</v>
      </c>
      <c r="E35" s="35">
        <v>0.63124598791597042</v>
      </c>
      <c r="F35" s="35">
        <v>0.53424788431477277</v>
      </c>
      <c r="G35" s="35">
        <v>9.6998103601197622E-2</v>
      </c>
      <c r="H35" s="35">
        <v>0.23123569737983349</v>
      </c>
      <c r="I35" s="35">
        <v>0.40001029053613696</v>
      </c>
      <c r="J35" s="35">
        <v>0.52838227871672117</v>
      </c>
      <c r="K35" s="35">
        <v>0.10286370919924928</v>
      </c>
      <c r="L35" s="43">
        <v>1459</v>
      </c>
      <c r="M35" s="44">
        <v>0.48547717842323651</v>
      </c>
      <c r="N35" s="44">
        <v>0.62190812720848054</v>
      </c>
      <c r="O35" s="44">
        <v>0.7410714285714286</v>
      </c>
      <c r="P35" s="35">
        <v>0.51844088442306324</v>
      </c>
    </row>
    <row r="36" spans="1:16" x14ac:dyDescent="0.2">
      <c r="A36" s="41" t="s">
        <v>52</v>
      </c>
      <c r="B36" s="41" t="s">
        <v>20</v>
      </c>
      <c r="C36" s="42">
        <v>2015</v>
      </c>
      <c r="D36" s="43">
        <v>440084</v>
      </c>
      <c r="E36" s="35">
        <v>0.67396224357168177</v>
      </c>
      <c r="F36" s="35">
        <v>0.57174539406113378</v>
      </c>
      <c r="G36" s="35">
        <v>0.10221684951054799</v>
      </c>
      <c r="H36" s="35">
        <v>0.26330655056761892</v>
      </c>
      <c r="I36" s="35">
        <v>0.41065569300406285</v>
      </c>
      <c r="J36" s="35">
        <v>0.5675393788458567</v>
      </c>
      <c r="K36" s="35">
        <v>0.10642286472582507</v>
      </c>
      <c r="L36" s="43">
        <v>1590</v>
      </c>
      <c r="M36" s="44">
        <v>0.53037383177570097</v>
      </c>
      <c r="N36" s="44">
        <v>0.66587221920020634</v>
      </c>
      <c r="O36" s="44">
        <v>0.77215189873417722</v>
      </c>
      <c r="P36" s="35">
        <v>0.57289410406389252</v>
      </c>
    </row>
    <row r="37" spans="1:16" x14ac:dyDescent="0.2">
      <c r="A37" s="41" t="s">
        <v>52</v>
      </c>
      <c r="B37" s="41" t="s">
        <v>20</v>
      </c>
      <c r="C37" s="42">
        <v>2016</v>
      </c>
      <c r="D37" s="43">
        <v>451628</v>
      </c>
      <c r="E37" s="35">
        <v>0.66717962570965483</v>
      </c>
      <c r="F37" s="35">
        <v>0.56638870929171792</v>
      </c>
      <c r="G37" s="35">
        <v>0.10079091641793689</v>
      </c>
      <c r="H37" s="35">
        <v>0.26041565181963916</v>
      </c>
      <c r="I37" s="35">
        <v>0.40676397389001567</v>
      </c>
      <c r="J37" s="35">
        <v>0.56141337561001536</v>
      </c>
      <c r="K37" s="35">
        <v>0.10576625009963952</v>
      </c>
      <c r="L37" s="43">
        <v>1635</v>
      </c>
      <c r="M37" s="44">
        <v>0.52130325814536338</v>
      </c>
      <c r="N37" s="44">
        <v>0.66216216216216217</v>
      </c>
      <c r="O37" s="44">
        <v>0.77620396600566577</v>
      </c>
      <c r="P37" s="35">
        <v>0.57792497096950024</v>
      </c>
    </row>
    <row r="38" spans="1:16" x14ac:dyDescent="0.2">
      <c r="A38" s="41" t="s">
        <v>52</v>
      </c>
      <c r="B38" s="41" t="s">
        <v>21</v>
      </c>
      <c r="C38" s="42">
        <v>2014</v>
      </c>
      <c r="D38" s="43">
        <v>453382</v>
      </c>
      <c r="E38" s="35">
        <v>0.72400977542116807</v>
      </c>
      <c r="F38" s="35">
        <v>0.61222104097648344</v>
      </c>
      <c r="G38" s="35">
        <v>0.11178873444468461</v>
      </c>
      <c r="H38" s="35">
        <v>0.29669903083933635</v>
      </c>
      <c r="I38" s="35">
        <v>0.42731074458183166</v>
      </c>
      <c r="J38" s="35">
        <v>0.61009479864661587</v>
      </c>
      <c r="K38" s="35">
        <v>0.11391497677455215</v>
      </c>
      <c r="L38" s="43">
        <v>1643</v>
      </c>
      <c r="M38" s="44">
        <v>0.5901639344262295</v>
      </c>
      <c r="N38" s="44">
        <v>0.71608832807570977</v>
      </c>
      <c r="O38" s="44">
        <v>0.81300813008130079</v>
      </c>
      <c r="P38" s="35">
        <v>0.59539824751166581</v>
      </c>
    </row>
    <row r="39" spans="1:16" x14ac:dyDescent="0.2">
      <c r="A39" s="41" t="s">
        <v>52</v>
      </c>
      <c r="B39" s="41" t="s">
        <v>21</v>
      </c>
      <c r="C39" s="42">
        <v>2015</v>
      </c>
      <c r="D39" s="43">
        <v>440084</v>
      </c>
      <c r="E39" s="35">
        <v>0.71710855200370838</v>
      </c>
      <c r="F39" s="35">
        <v>0.60992901355195828</v>
      </c>
      <c r="G39" s="35">
        <v>0.10717953845175011</v>
      </c>
      <c r="H39" s="35">
        <v>0.29344625117023115</v>
      </c>
      <c r="I39" s="35">
        <v>0.42366230083347722</v>
      </c>
      <c r="J39" s="35">
        <v>0.6031643958880577</v>
      </c>
      <c r="K39" s="35">
        <v>0.11394415611565065</v>
      </c>
      <c r="L39" s="43">
        <v>1590</v>
      </c>
      <c r="M39" s="44">
        <v>0.58230452674897115</v>
      </c>
      <c r="N39" s="44">
        <v>0.711760007639751</v>
      </c>
      <c r="O39" s="44">
        <v>0.81355932203389836</v>
      </c>
      <c r="P39" s="35">
        <v>0.57289410406389252</v>
      </c>
    </row>
    <row r="40" spans="1:16" x14ac:dyDescent="0.2">
      <c r="A40" s="41" t="s">
        <v>52</v>
      </c>
      <c r="B40" s="41" t="s">
        <v>22</v>
      </c>
      <c r="C40" s="42">
        <v>2015</v>
      </c>
      <c r="D40" s="43">
        <v>296600</v>
      </c>
      <c r="E40" s="35">
        <v>0.83808833445718134</v>
      </c>
      <c r="F40" s="35">
        <v>0.82900928398829965</v>
      </c>
      <c r="G40" s="35">
        <v>0.88887159879068112</v>
      </c>
      <c r="H40" s="35">
        <v>0.73265617853413534</v>
      </c>
      <c r="I40" s="35">
        <v>0.90568992325271269</v>
      </c>
      <c r="J40" s="35">
        <v>0.82728564850959907</v>
      </c>
      <c r="K40" s="35">
        <v>0.89569766200491086</v>
      </c>
      <c r="L40" s="43">
        <v>1590</v>
      </c>
      <c r="M40" s="44">
        <v>0.72727272727272729</v>
      </c>
      <c r="N40" s="44">
        <v>0.81587301587301586</v>
      </c>
      <c r="O40" s="44">
        <v>0.88095238095238093</v>
      </c>
      <c r="P40" s="35">
        <v>0.57289410406389252</v>
      </c>
    </row>
    <row r="41" spans="1:16" x14ac:dyDescent="0.2">
      <c r="A41" s="41" t="s">
        <v>52</v>
      </c>
      <c r="B41" s="41" t="s">
        <v>41</v>
      </c>
      <c r="C41" s="42">
        <v>2011</v>
      </c>
      <c r="D41" s="43">
        <v>422575</v>
      </c>
      <c r="E41" s="35">
        <v>0.35702064722238658</v>
      </c>
      <c r="F41" s="35">
        <v>0.27542329763947226</v>
      </c>
      <c r="G41" s="35">
        <v>8.1597349582914272E-2</v>
      </c>
      <c r="H41" s="35">
        <v>7.6095367686209545E-2</v>
      </c>
      <c r="I41" s="35">
        <v>0.28092527953617702</v>
      </c>
      <c r="J41" s="35">
        <v>0.28376501212802463</v>
      </c>
      <c r="K41" s="35">
        <v>7.3255635094361948E-2</v>
      </c>
      <c r="L41" s="43">
        <v>1506</v>
      </c>
      <c r="M41" s="44">
        <v>0.18220338983050846</v>
      </c>
      <c r="N41" s="44">
        <v>0.3</v>
      </c>
      <c r="O41" s="44">
        <v>0.43731778425655976</v>
      </c>
      <c r="P41" s="35">
        <v>0.58282405367024137</v>
      </c>
    </row>
    <row r="42" spans="1:16" x14ac:dyDescent="0.2">
      <c r="A42" s="41" t="s">
        <v>53</v>
      </c>
      <c r="B42" s="41" t="s">
        <v>19</v>
      </c>
      <c r="C42" s="42">
        <v>2016</v>
      </c>
      <c r="D42" s="43">
        <v>575842</v>
      </c>
      <c r="E42" s="35">
        <v>0.66959860517294678</v>
      </c>
      <c r="F42" s="35">
        <v>0.53514158397616007</v>
      </c>
      <c r="G42" s="35">
        <v>0.13445702119678662</v>
      </c>
      <c r="H42" s="35">
        <v>0.20450227666616885</v>
      </c>
      <c r="I42" s="35">
        <v>0.4650963285067779</v>
      </c>
      <c r="J42" s="35">
        <v>0.52727310616453815</v>
      </c>
      <c r="K42" s="35">
        <v>0.14232549900840855</v>
      </c>
      <c r="L42" s="43">
        <v>1620</v>
      </c>
      <c r="M42" s="44">
        <v>0.56030624044164279</v>
      </c>
      <c r="N42" s="44">
        <v>0.68013605442176872</v>
      </c>
      <c r="O42" s="44">
        <v>0.77926294484736047</v>
      </c>
      <c r="P42" s="35">
        <v>0.46801815337910202</v>
      </c>
    </row>
    <row r="43" spans="1:16" x14ac:dyDescent="0.2">
      <c r="A43" s="41" t="s">
        <v>53</v>
      </c>
      <c r="B43" s="41" t="s">
        <v>19</v>
      </c>
      <c r="C43" s="42">
        <v>2017</v>
      </c>
      <c r="D43" s="43">
        <v>490065</v>
      </c>
      <c r="E43" s="35">
        <v>0.67391876587799582</v>
      </c>
      <c r="F43" s="35">
        <v>0.54537663371185452</v>
      </c>
      <c r="G43" s="35">
        <v>0.12854213216614122</v>
      </c>
      <c r="H43" s="35">
        <v>0.20826829094099764</v>
      </c>
      <c r="I43" s="35">
        <v>0.46565047493699813</v>
      </c>
      <c r="J43" s="35">
        <v>0.5310254762123392</v>
      </c>
      <c r="K43" s="35">
        <v>0.14289328966565659</v>
      </c>
      <c r="L43" s="43">
        <v>1337</v>
      </c>
      <c r="M43" s="44">
        <v>0.5636363636363636</v>
      </c>
      <c r="N43" s="44">
        <v>0.68500000000000005</v>
      </c>
      <c r="O43" s="44">
        <v>0.78431372549019607</v>
      </c>
      <c r="P43" s="35">
        <v>0.40485965033941274</v>
      </c>
    </row>
    <row r="44" spans="1:16" x14ac:dyDescent="0.2">
      <c r="A44" s="41" t="s">
        <v>53</v>
      </c>
      <c r="B44" s="41" t="s">
        <v>20</v>
      </c>
      <c r="C44" s="42">
        <v>2015</v>
      </c>
      <c r="D44" s="43">
        <v>578626</v>
      </c>
      <c r="E44" s="35">
        <v>0.72849992914248585</v>
      </c>
      <c r="F44" s="35">
        <v>0.58506876635339577</v>
      </c>
      <c r="G44" s="35">
        <v>0.14343116278909002</v>
      </c>
      <c r="H44" s="35">
        <v>0.23648263299609765</v>
      </c>
      <c r="I44" s="35">
        <v>0.49201729614638817</v>
      </c>
      <c r="J44" s="35">
        <v>0.57753021813744976</v>
      </c>
      <c r="K44" s="35">
        <v>0.15096971100503606</v>
      </c>
      <c r="L44" s="43">
        <v>1665</v>
      </c>
      <c r="M44" s="44">
        <v>0.625</v>
      </c>
      <c r="N44" s="44">
        <v>0.73026315789473684</v>
      </c>
      <c r="O44" s="44">
        <v>0.81589958158995812</v>
      </c>
      <c r="P44" s="35">
        <v>0.48184869770622241</v>
      </c>
    </row>
    <row r="45" spans="1:16" x14ac:dyDescent="0.2">
      <c r="A45" s="41" t="s">
        <v>53</v>
      </c>
      <c r="B45" s="41" t="s">
        <v>20</v>
      </c>
      <c r="C45" s="42">
        <v>2016</v>
      </c>
      <c r="D45" s="43">
        <v>575842</v>
      </c>
      <c r="E45" s="35">
        <v>0.71508677727571102</v>
      </c>
      <c r="F45" s="35">
        <v>0.57493548577561204</v>
      </c>
      <c r="G45" s="35">
        <v>0.14015129150009897</v>
      </c>
      <c r="H45" s="35">
        <v>0.22873635476398041</v>
      </c>
      <c r="I45" s="35">
        <v>0.48635042251173066</v>
      </c>
      <c r="J45" s="35">
        <v>0.56644530965091122</v>
      </c>
      <c r="K45" s="35">
        <v>0.14864146762479985</v>
      </c>
      <c r="L45" s="43">
        <v>1620</v>
      </c>
      <c r="M45" s="44">
        <v>0.60295942198219232</v>
      </c>
      <c r="N45" s="44">
        <v>0.72344924812030076</v>
      </c>
      <c r="O45" s="44">
        <v>0.81481481481481477</v>
      </c>
      <c r="P45" s="35">
        <v>0.46801815337910202</v>
      </c>
    </row>
    <row r="46" spans="1:16" x14ac:dyDescent="0.2">
      <c r="A46" s="41" t="s">
        <v>53</v>
      </c>
      <c r="B46" s="41" t="s">
        <v>21</v>
      </c>
      <c r="C46" s="42">
        <v>2014</v>
      </c>
      <c r="D46" s="43">
        <v>590507</v>
      </c>
      <c r="E46" s="35">
        <v>0.77253614267062032</v>
      </c>
      <c r="F46" s="35">
        <v>0.61815185933443639</v>
      </c>
      <c r="G46" s="35">
        <v>0.15438428333618398</v>
      </c>
      <c r="H46" s="35">
        <v>0.26374115802183545</v>
      </c>
      <c r="I46" s="35">
        <v>0.50879498464878481</v>
      </c>
      <c r="J46" s="35">
        <v>0.61263287310734671</v>
      </c>
      <c r="K46" s="35">
        <v>0.15990326956327358</v>
      </c>
      <c r="L46" s="43">
        <v>1701</v>
      </c>
      <c r="M46" s="44">
        <v>0.6796875</v>
      </c>
      <c r="N46" s="44">
        <v>0.7756653992395437</v>
      </c>
      <c r="O46" s="44">
        <v>0.85487077534791256</v>
      </c>
      <c r="P46" s="35">
        <v>0.48996473833756199</v>
      </c>
    </row>
    <row r="47" spans="1:16" x14ac:dyDescent="0.2">
      <c r="A47" s="41" t="s">
        <v>53</v>
      </c>
      <c r="B47" s="41" t="s">
        <v>21</v>
      </c>
      <c r="C47" s="42">
        <v>2015</v>
      </c>
      <c r="D47" s="43">
        <v>578626</v>
      </c>
      <c r="E47" s="35">
        <v>0.76707061210522864</v>
      </c>
      <c r="F47" s="35">
        <v>0.61885570299295223</v>
      </c>
      <c r="G47" s="35">
        <v>0.14821490911227633</v>
      </c>
      <c r="H47" s="35">
        <v>0.26231970219105261</v>
      </c>
      <c r="I47" s="35">
        <v>0.50475090991417604</v>
      </c>
      <c r="J47" s="35">
        <v>0.60917069056696382</v>
      </c>
      <c r="K47" s="35">
        <v>0.15789992153826479</v>
      </c>
      <c r="L47" s="43">
        <v>1665</v>
      </c>
      <c r="M47" s="44">
        <v>0.66990291262135926</v>
      </c>
      <c r="N47" s="44">
        <v>0.77310924369747902</v>
      </c>
      <c r="O47" s="44">
        <v>0.84954751131221717</v>
      </c>
      <c r="P47" s="35">
        <v>0.48184869770622241</v>
      </c>
    </row>
    <row r="48" spans="1:16" x14ac:dyDescent="0.2">
      <c r="A48" s="41" t="s">
        <v>53</v>
      </c>
      <c r="B48" s="41" t="s">
        <v>22</v>
      </c>
      <c r="C48" s="42">
        <v>2015</v>
      </c>
      <c r="D48" s="43">
        <v>421529</v>
      </c>
      <c r="E48" s="35">
        <v>0.87347252502200323</v>
      </c>
      <c r="F48" s="35">
        <v>0.85918188907531257</v>
      </c>
      <c r="G48" s="35">
        <v>0.93176532960611136</v>
      </c>
      <c r="H48" s="35">
        <v>0.76980304746592609</v>
      </c>
      <c r="I48" s="35">
        <v>0.92330010467379009</v>
      </c>
      <c r="J48" s="35">
        <v>0.85724502803928493</v>
      </c>
      <c r="K48" s="35">
        <v>0.93555034056436381</v>
      </c>
      <c r="L48" s="43">
        <v>1665</v>
      </c>
      <c r="M48" s="44">
        <v>0.82162162162162167</v>
      </c>
      <c r="N48" s="44">
        <v>0.87903225806451613</v>
      </c>
      <c r="O48" s="44">
        <v>0.92139737991266379</v>
      </c>
      <c r="P48" s="35">
        <v>0.48184869770622241</v>
      </c>
    </row>
    <row r="49" spans="1:16" x14ac:dyDescent="0.2">
      <c r="A49" s="41" t="s">
        <v>53</v>
      </c>
      <c r="B49" s="41" t="s">
        <v>41</v>
      </c>
      <c r="C49" s="42">
        <v>2011</v>
      </c>
      <c r="D49" s="43">
        <v>495984</v>
      </c>
      <c r="E49" s="35">
        <v>0.45519210297106361</v>
      </c>
      <c r="F49" s="35">
        <v>0.3271476499241911</v>
      </c>
      <c r="G49" s="35">
        <v>0.12804445304687248</v>
      </c>
      <c r="H49" s="35">
        <v>7.8629552566211819E-2</v>
      </c>
      <c r="I49" s="35">
        <v>0.37656255040485176</v>
      </c>
      <c r="J49" s="35">
        <v>0.33740604535630181</v>
      </c>
      <c r="K49" s="35">
        <v>0.11778605761476177</v>
      </c>
      <c r="L49" s="43">
        <v>1402</v>
      </c>
      <c r="M49" s="44">
        <v>0.31194690265486724</v>
      </c>
      <c r="N49" s="44">
        <v>0.44531681285652946</v>
      </c>
      <c r="O49" s="44">
        <v>0.58139534883720934</v>
      </c>
      <c r="P49" s="35">
        <v>0.47961298738290248</v>
      </c>
    </row>
    <row r="50" spans="1:16" x14ac:dyDescent="0.2">
      <c r="A50" s="41" t="s">
        <v>54</v>
      </c>
      <c r="B50" s="41" t="s">
        <v>19</v>
      </c>
      <c r="C50" s="42">
        <v>2016</v>
      </c>
      <c r="D50" s="43">
        <v>256832</v>
      </c>
      <c r="E50" s="35">
        <v>0.6185794605033641</v>
      </c>
      <c r="F50" s="35">
        <v>0.50460612384749559</v>
      </c>
      <c r="G50" s="35">
        <v>0.11397333665586842</v>
      </c>
      <c r="H50" s="35">
        <v>0.21295243583354098</v>
      </c>
      <c r="I50" s="35">
        <v>0.40562702466982309</v>
      </c>
      <c r="J50" s="35">
        <v>0.5034185771243459</v>
      </c>
      <c r="K50" s="35">
        <v>0.1151608833790182</v>
      </c>
      <c r="L50" s="43">
        <v>2518</v>
      </c>
      <c r="M50" s="44">
        <v>0.52941176470588236</v>
      </c>
      <c r="N50" s="44">
        <v>0.62895273313421507</v>
      </c>
      <c r="O50" s="44">
        <v>0.72340425531914898</v>
      </c>
      <c r="P50" s="35">
        <v>0.27239252388802637</v>
      </c>
    </row>
    <row r="51" spans="1:16" x14ac:dyDescent="0.2">
      <c r="A51" s="41" t="s">
        <v>54</v>
      </c>
      <c r="B51" s="41" t="s">
        <v>19</v>
      </c>
      <c r="C51" s="42">
        <v>2017</v>
      </c>
      <c r="D51" s="43">
        <v>214287</v>
      </c>
      <c r="E51" s="35">
        <v>0.62681823909056544</v>
      </c>
      <c r="F51" s="35">
        <v>0.51873422092800781</v>
      </c>
      <c r="G51" s="35">
        <v>0.10808401816255769</v>
      </c>
      <c r="H51" s="35">
        <v>0.23144194468166523</v>
      </c>
      <c r="I51" s="35">
        <v>0.39537629440890021</v>
      </c>
      <c r="J51" s="35">
        <v>0.50980694115835301</v>
      </c>
      <c r="K51" s="35">
        <v>0.1170112979322124</v>
      </c>
      <c r="L51" s="43">
        <v>2077</v>
      </c>
      <c r="M51" s="44">
        <v>0.54545454545454541</v>
      </c>
      <c r="N51" s="44">
        <v>0.64215686274509809</v>
      </c>
      <c r="O51" s="44">
        <v>0.73684210526315785</v>
      </c>
      <c r="P51" s="35">
        <v>0.22798060148209798</v>
      </c>
    </row>
    <row r="52" spans="1:16" x14ac:dyDescent="0.2">
      <c r="A52" s="41" t="s">
        <v>54</v>
      </c>
      <c r="B52" s="41" t="s">
        <v>20</v>
      </c>
      <c r="C52" s="42">
        <v>2015</v>
      </c>
      <c r="D52" s="43">
        <v>253370</v>
      </c>
      <c r="E52" s="35">
        <v>0.65396455776137663</v>
      </c>
      <c r="F52" s="35">
        <v>0.53160595177013859</v>
      </c>
      <c r="G52" s="35">
        <v>0.12235860599123811</v>
      </c>
      <c r="H52" s="35">
        <v>0.23288076725737064</v>
      </c>
      <c r="I52" s="35">
        <v>0.42108379050400602</v>
      </c>
      <c r="J52" s="35">
        <v>0.53150728184078622</v>
      </c>
      <c r="K52" s="35">
        <v>0.12245727592059044</v>
      </c>
      <c r="L52" s="43">
        <v>2528</v>
      </c>
      <c r="M52" s="44">
        <v>0.5561797752808989</v>
      </c>
      <c r="N52" s="44">
        <v>0.65909090909090906</v>
      </c>
      <c r="O52" s="44">
        <v>0.75</v>
      </c>
      <c r="P52" s="35">
        <v>0.27349696590604461</v>
      </c>
    </row>
    <row r="53" spans="1:16" x14ac:dyDescent="0.2">
      <c r="A53" s="41" t="s">
        <v>54</v>
      </c>
      <c r="B53" s="41" t="s">
        <v>20</v>
      </c>
      <c r="C53" s="42">
        <v>2016</v>
      </c>
      <c r="D53" s="43">
        <v>256832</v>
      </c>
      <c r="E53" s="35">
        <v>0.65340767505606778</v>
      </c>
      <c r="F53" s="35">
        <v>0.53436487665088461</v>
      </c>
      <c r="G53" s="35">
        <v>0.11904279840518316</v>
      </c>
      <c r="H53" s="35">
        <v>0.23249439322202842</v>
      </c>
      <c r="I53" s="35">
        <v>0.42091328183403937</v>
      </c>
      <c r="J53" s="35">
        <v>0.53264780089708452</v>
      </c>
      <c r="K53" s="35">
        <v>0.1207598741589833</v>
      </c>
      <c r="L53" s="43">
        <v>2518</v>
      </c>
      <c r="M53" s="44">
        <v>0.5625</v>
      </c>
      <c r="N53" s="44">
        <v>0.66420338983050842</v>
      </c>
      <c r="O53" s="44">
        <v>0.75</v>
      </c>
      <c r="P53" s="35">
        <v>0.27239252388802637</v>
      </c>
    </row>
    <row r="54" spans="1:16" x14ac:dyDescent="0.2">
      <c r="A54" s="41" t="s">
        <v>54</v>
      </c>
      <c r="B54" s="41" t="s">
        <v>21</v>
      </c>
      <c r="C54" s="42">
        <v>2014</v>
      </c>
      <c r="D54" s="43">
        <v>259636</v>
      </c>
      <c r="E54" s="35">
        <v>0.69317043861405969</v>
      </c>
      <c r="F54" s="35">
        <v>0.56360443081853051</v>
      </c>
      <c r="G54" s="35">
        <v>0.12956600779552913</v>
      </c>
      <c r="H54" s="35">
        <v>0.2581190589902787</v>
      </c>
      <c r="I54" s="35">
        <v>0.43505137962378099</v>
      </c>
      <c r="J54" s="35">
        <v>0.56222172580073637</v>
      </c>
      <c r="K54" s="35">
        <v>0.13094871281332326</v>
      </c>
      <c r="L54" s="43">
        <v>2549</v>
      </c>
      <c r="M54" s="44">
        <v>0.60457516339869277</v>
      </c>
      <c r="N54" s="44">
        <v>0.7</v>
      </c>
      <c r="O54" s="44">
        <v>0.7857142857142857</v>
      </c>
      <c r="P54" s="35">
        <v>0.27906684464607334</v>
      </c>
    </row>
    <row r="55" spans="1:16" x14ac:dyDescent="0.2">
      <c r="A55" s="41" t="s">
        <v>54</v>
      </c>
      <c r="B55" s="41" t="s">
        <v>21</v>
      </c>
      <c r="C55" s="42">
        <v>2015</v>
      </c>
      <c r="D55" s="43">
        <v>253370</v>
      </c>
      <c r="E55" s="35">
        <v>0.69288787149228404</v>
      </c>
      <c r="F55" s="35">
        <v>0.56514188735840865</v>
      </c>
      <c r="G55" s="35">
        <v>0.12774598413387536</v>
      </c>
      <c r="H55" s="35">
        <v>0.257832418991988</v>
      </c>
      <c r="I55" s="35">
        <v>0.43505545250029604</v>
      </c>
      <c r="J55" s="35">
        <v>0.56265540513872991</v>
      </c>
      <c r="K55" s="35">
        <v>0.13023246635355409</v>
      </c>
      <c r="L55" s="43">
        <v>2528</v>
      </c>
      <c r="M55" s="44">
        <v>0.5956251494142959</v>
      </c>
      <c r="N55" s="44">
        <v>0.69790274861614821</v>
      </c>
      <c r="O55" s="44">
        <v>0.7857142857142857</v>
      </c>
      <c r="P55" s="35">
        <v>0.27349696590604461</v>
      </c>
    </row>
    <row r="56" spans="1:16" x14ac:dyDescent="0.2">
      <c r="A56" s="41" t="s">
        <v>54</v>
      </c>
      <c r="B56" s="41" t="s">
        <v>22</v>
      </c>
      <c r="C56" s="42">
        <v>2015</v>
      </c>
      <c r="D56" s="43">
        <v>165695</v>
      </c>
      <c r="E56" s="35">
        <v>0.84149793294909325</v>
      </c>
      <c r="F56" s="35">
        <v>0.82558856065274366</v>
      </c>
      <c r="G56" s="35">
        <v>0.91061866976324113</v>
      </c>
      <c r="H56" s="35">
        <v>0.71737988306075762</v>
      </c>
      <c r="I56" s="35">
        <v>0.91014153153997568</v>
      </c>
      <c r="J56" s="35">
        <v>0.8286452609380105</v>
      </c>
      <c r="K56" s="35">
        <v>0.89728301157056756</v>
      </c>
      <c r="L56" s="43">
        <v>2528</v>
      </c>
      <c r="M56" s="44">
        <v>0.76712328767123283</v>
      </c>
      <c r="N56" s="44">
        <v>0.83471074380165289</v>
      </c>
      <c r="O56" s="44">
        <v>0.890625</v>
      </c>
      <c r="P56" s="35">
        <v>0.27349696590604461</v>
      </c>
    </row>
    <row r="57" spans="1:16" x14ac:dyDescent="0.2">
      <c r="A57" s="41" t="s">
        <v>54</v>
      </c>
      <c r="B57" s="41" t="s">
        <v>41</v>
      </c>
      <c r="C57" s="42">
        <v>2011</v>
      </c>
      <c r="D57" s="43">
        <v>324960</v>
      </c>
      <c r="E57" s="35">
        <v>0.41624815361890694</v>
      </c>
      <c r="F57" s="35">
        <v>0.31558037912358444</v>
      </c>
      <c r="G57" s="35">
        <v>0.10066777449532251</v>
      </c>
      <c r="H57" s="35">
        <v>9.711964549483014E-2</v>
      </c>
      <c r="I57" s="35">
        <v>0.31912850812407678</v>
      </c>
      <c r="J57" s="35">
        <v>0.32486767602166422</v>
      </c>
      <c r="K57" s="35">
        <v>9.1380477597242743E-2</v>
      </c>
      <c r="L57" s="43">
        <v>2574</v>
      </c>
      <c r="M57" s="44">
        <v>0.31468531468531469</v>
      </c>
      <c r="N57" s="44">
        <v>0.41176470588235292</v>
      </c>
      <c r="O57" s="44">
        <v>0.50955414012738853</v>
      </c>
      <c r="P57" s="35">
        <v>0.2867897450361479</v>
      </c>
    </row>
    <row r="58" spans="1:16" x14ac:dyDescent="0.2">
      <c r="A58" s="30"/>
      <c r="B58" s="30"/>
      <c r="C58" s="31"/>
      <c r="L58" s="32"/>
      <c r="M58" s="33"/>
      <c r="N58" s="33"/>
      <c r="O58" s="33"/>
    </row>
    <row r="59" spans="1:16" x14ac:dyDescent="0.2">
      <c r="A59" s="30"/>
      <c r="B59" s="30"/>
      <c r="C59" s="31"/>
      <c r="L59" s="32"/>
      <c r="M59" s="33"/>
      <c r="N59" s="33"/>
      <c r="O59" s="33"/>
    </row>
    <row r="60" spans="1:16" x14ac:dyDescent="0.2">
      <c r="A60" s="30"/>
      <c r="B60" s="30"/>
      <c r="C60" s="31"/>
      <c r="L60" s="32"/>
      <c r="M60" s="33"/>
      <c r="N60" s="33"/>
      <c r="O60" s="33"/>
    </row>
    <row r="61" spans="1:16" x14ac:dyDescent="0.2">
      <c r="A61" s="30"/>
      <c r="B61" s="30"/>
      <c r="C61" s="31"/>
      <c r="L61" s="32"/>
      <c r="M61" s="33"/>
      <c r="N61" s="33"/>
      <c r="O61" s="33"/>
    </row>
    <row r="62" spans="1:16" x14ac:dyDescent="0.2">
      <c r="A62" s="30"/>
      <c r="B62" s="30"/>
      <c r="C62" s="31"/>
      <c r="L62" s="32"/>
      <c r="M62" s="33"/>
      <c r="N62" s="33"/>
      <c r="O62" s="33"/>
    </row>
    <row r="63" spans="1:16" x14ac:dyDescent="0.2">
      <c r="A63" s="30"/>
      <c r="B63" s="30"/>
      <c r="C63" s="31"/>
      <c r="L63" s="32"/>
      <c r="M63" s="33"/>
      <c r="N63" s="33"/>
      <c r="O63" s="33"/>
    </row>
    <row r="64" spans="1:16" x14ac:dyDescent="0.2">
      <c r="A64" s="30"/>
      <c r="B64" s="30"/>
      <c r="C64" s="31"/>
      <c r="L64" s="32"/>
      <c r="M64" s="33"/>
      <c r="N64" s="33"/>
      <c r="O64" s="33"/>
    </row>
    <row r="65" spans="1:15" x14ac:dyDescent="0.2">
      <c r="A65" s="30"/>
      <c r="B65" s="30"/>
      <c r="C65" s="31"/>
      <c r="L65" s="32"/>
      <c r="M65" s="33"/>
      <c r="N65" s="33"/>
      <c r="O65" s="33"/>
    </row>
    <row r="66" spans="1:15" x14ac:dyDescent="0.2">
      <c r="A66" s="30"/>
      <c r="B66" s="30"/>
      <c r="C66" s="31"/>
      <c r="L66" s="32"/>
      <c r="M66" s="33"/>
      <c r="N66" s="33"/>
      <c r="O66" s="33"/>
    </row>
    <row r="67" spans="1:15" x14ac:dyDescent="0.2">
      <c r="A67" s="30"/>
      <c r="B67" s="30"/>
      <c r="C67" s="31"/>
      <c r="L67" s="32"/>
      <c r="M67" s="33"/>
      <c r="N67" s="33"/>
      <c r="O67" s="33"/>
    </row>
    <row r="68" spans="1:15" x14ac:dyDescent="0.2">
      <c r="A68" s="30"/>
      <c r="B68" s="30"/>
      <c r="C68" s="31"/>
      <c r="L68" s="32"/>
      <c r="M68" s="33"/>
      <c r="N68" s="33"/>
      <c r="O68" s="33"/>
    </row>
    <row r="69" spans="1:15" x14ac:dyDescent="0.2">
      <c r="A69" s="30"/>
      <c r="B69" s="30"/>
      <c r="C69" s="31"/>
      <c r="L69" s="32"/>
      <c r="M69" s="33"/>
      <c r="N69" s="33"/>
      <c r="O69" s="33"/>
    </row>
    <row r="70" spans="1:15" x14ac:dyDescent="0.2">
      <c r="A70" s="30"/>
      <c r="B70" s="30"/>
      <c r="C70" s="31"/>
      <c r="L70" s="32"/>
      <c r="M70" s="33"/>
      <c r="N70" s="33"/>
      <c r="O70" s="33"/>
    </row>
    <row r="71" spans="1:15" x14ac:dyDescent="0.2">
      <c r="A71" s="30"/>
      <c r="B71" s="30"/>
      <c r="C71" s="31"/>
      <c r="L71" s="32"/>
      <c r="M71" s="33"/>
      <c r="N71" s="33"/>
      <c r="O71" s="33"/>
    </row>
    <row r="72" spans="1:15" x14ac:dyDescent="0.2">
      <c r="A72" s="30"/>
      <c r="B72" s="30"/>
      <c r="C72" s="31"/>
      <c r="L72" s="32"/>
      <c r="M72" s="33"/>
      <c r="N72" s="33"/>
      <c r="O72" s="33"/>
    </row>
    <row r="73" spans="1:15" x14ac:dyDescent="0.2">
      <c r="A73" s="30"/>
      <c r="B73" s="30"/>
      <c r="C73" s="31"/>
      <c r="L73" s="32"/>
      <c r="M73" s="33"/>
      <c r="N73" s="33"/>
      <c r="O73" s="33"/>
    </row>
    <row r="74" spans="1:15" x14ac:dyDescent="0.2">
      <c r="A74" s="30"/>
      <c r="B74" s="30"/>
      <c r="C74" s="31"/>
      <c r="L74" s="32"/>
      <c r="M74" s="33"/>
      <c r="N74" s="33"/>
      <c r="O74" s="33"/>
    </row>
    <row r="75" spans="1:15" x14ac:dyDescent="0.2">
      <c r="A75" s="30"/>
      <c r="B75" s="30"/>
      <c r="C75" s="31"/>
      <c r="L75" s="32"/>
      <c r="M75" s="33"/>
      <c r="N75" s="33"/>
      <c r="O75" s="33"/>
    </row>
    <row r="76" spans="1:15" x14ac:dyDescent="0.2">
      <c r="A76" s="30"/>
      <c r="B76" s="30"/>
      <c r="C76" s="31"/>
      <c r="L76" s="32"/>
      <c r="M76" s="33"/>
      <c r="N76" s="33"/>
      <c r="O76" s="33"/>
    </row>
    <row r="77" spans="1:15" x14ac:dyDescent="0.2">
      <c r="A77" s="30"/>
      <c r="B77" s="30"/>
      <c r="C77" s="31"/>
      <c r="L77" s="32"/>
      <c r="M77" s="33"/>
      <c r="N77" s="33"/>
      <c r="O77" s="33"/>
    </row>
    <row r="78" spans="1:15" x14ac:dyDescent="0.2">
      <c r="A78" s="30"/>
      <c r="B78" s="30"/>
      <c r="C78" s="31"/>
      <c r="L78" s="32"/>
      <c r="M78" s="33"/>
      <c r="N78" s="33"/>
      <c r="O78" s="33"/>
    </row>
    <row r="79" spans="1:15" x14ac:dyDescent="0.2">
      <c r="A79" s="30"/>
      <c r="B79" s="30"/>
      <c r="C79" s="31"/>
      <c r="L79" s="32"/>
      <c r="M79" s="33"/>
      <c r="N79" s="33"/>
      <c r="O79" s="33"/>
    </row>
    <row r="80" spans="1:15" x14ac:dyDescent="0.2">
      <c r="M80" s="35"/>
      <c r="N80" s="35"/>
      <c r="O80" s="35"/>
    </row>
    <row r="81" spans="12:15" x14ac:dyDescent="0.2">
      <c r="M81" s="35"/>
      <c r="N81" s="35"/>
      <c r="O81" s="35"/>
    </row>
    <row r="82" spans="12:15" x14ac:dyDescent="0.2">
      <c r="M82" s="35"/>
      <c r="N82" s="35"/>
      <c r="O82" s="35"/>
    </row>
    <row r="83" spans="12:15" x14ac:dyDescent="0.2">
      <c r="M83" s="35"/>
      <c r="N83" s="35"/>
      <c r="O83" s="35"/>
    </row>
    <row r="84" spans="12:15" x14ac:dyDescent="0.2">
      <c r="M84" s="35"/>
      <c r="N84" s="35"/>
      <c r="O84" s="35"/>
    </row>
    <row r="85" spans="12:15" x14ac:dyDescent="0.2">
      <c r="M85" s="35"/>
      <c r="N85" s="35"/>
      <c r="O85" s="35"/>
    </row>
    <row r="86" spans="12:15" x14ac:dyDescent="0.2">
      <c r="M86" s="35"/>
      <c r="N86" s="35"/>
      <c r="O86" s="35"/>
    </row>
    <row r="87" spans="12:15" x14ac:dyDescent="0.2">
      <c r="M87" s="35"/>
      <c r="N87" s="35"/>
      <c r="O87" s="35"/>
    </row>
    <row r="88" spans="12:15" x14ac:dyDescent="0.2">
      <c r="M88" s="35"/>
      <c r="N88" s="35"/>
      <c r="O88" s="35"/>
    </row>
    <row r="89" spans="12:15" x14ac:dyDescent="0.2">
      <c r="M89" s="35"/>
      <c r="N89" s="35"/>
      <c r="O89" s="35"/>
    </row>
    <row r="90" spans="12:15" x14ac:dyDescent="0.2">
      <c r="M90" s="35"/>
      <c r="N90" s="35"/>
      <c r="O90" s="35"/>
    </row>
    <row r="91" spans="12:15" x14ac:dyDescent="0.2">
      <c r="M91" s="35"/>
      <c r="N91" s="35"/>
      <c r="O91" s="35"/>
    </row>
    <row r="92" spans="12:15" x14ac:dyDescent="0.2">
      <c r="M92" s="35"/>
      <c r="N92" s="35"/>
      <c r="O92" s="35"/>
    </row>
    <row r="93" spans="12:15" x14ac:dyDescent="0.2">
      <c r="M93" s="35"/>
      <c r="N93" s="35"/>
      <c r="O93" s="35"/>
    </row>
    <row r="94" spans="12:15" x14ac:dyDescent="0.2">
      <c r="L94" s="32"/>
      <c r="M94" s="35"/>
      <c r="N94" s="35"/>
      <c r="O94" s="35"/>
    </row>
    <row r="95" spans="12:15" x14ac:dyDescent="0.2">
      <c r="M95" s="35"/>
      <c r="N95" s="35"/>
      <c r="O95" s="35"/>
    </row>
    <row r="96" spans="12:15" x14ac:dyDescent="0.2">
      <c r="L96" s="32"/>
      <c r="M96" s="35"/>
      <c r="N96" s="35"/>
      <c r="O96" s="35"/>
    </row>
    <row r="97" spans="12:15" x14ac:dyDescent="0.2">
      <c r="L97" s="32"/>
      <c r="M97" s="35"/>
      <c r="N97" s="35"/>
      <c r="O97" s="35"/>
    </row>
    <row r="98" spans="12:15" x14ac:dyDescent="0.2">
      <c r="L98" s="32"/>
      <c r="M98" s="35"/>
      <c r="N98" s="35"/>
      <c r="O98" s="35"/>
    </row>
    <row r="99" spans="12:15" x14ac:dyDescent="0.2">
      <c r="L99" s="32"/>
      <c r="M99" s="35"/>
      <c r="N99" s="35"/>
      <c r="O99" s="35"/>
    </row>
    <row r="100" spans="12:15" x14ac:dyDescent="0.2">
      <c r="L100" s="32"/>
      <c r="M100" s="35"/>
      <c r="N100" s="35"/>
      <c r="O100" s="35"/>
    </row>
    <row r="101" spans="12:15" x14ac:dyDescent="0.2">
      <c r="L101" s="32"/>
      <c r="M101" s="35"/>
      <c r="N101" s="35"/>
      <c r="O101" s="35"/>
    </row>
    <row r="102" spans="12:15" x14ac:dyDescent="0.2">
      <c r="M102" s="35"/>
      <c r="N102" s="35"/>
      <c r="O102" s="35"/>
    </row>
    <row r="103" spans="12:15" x14ac:dyDescent="0.2">
      <c r="M103" s="35"/>
      <c r="N103" s="35"/>
      <c r="O103" s="3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D164"/>
  <sheetViews>
    <sheetView tabSelected="1" workbookViewId="0">
      <selection activeCell="A138" sqref="A138"/>
    </sheetView>
  </sheetViews>
  <sheetFormatPr baseColWidth="10" defaultColWidth="8.83203125" defaultRowHeight="15" x14ac:dyDescent="0.2"/>
  <cols>
    <col min="1" max="1" width="11.6640625" customWidth="1"/>
    <col min="2" max="2" width="10.6640625" style="23" customWidth="1"/>
    <col min="3" max="9" width="10.6640625" customWidth="1"/>
    <col min="12" max="12" width="9.1640625" style="18"/>
    <col min="13" max="16" width="9.1640625" style="24" customWidth="1"/>
    <col min="17" max="17" width="9.1640625" style="5" customWidth="1"/>
    <col min="18" max="23" width="9.1640625" style="24" customWidth="1"/>
    <col min="24" max="27" width="9.1640625" style="24"/>
    <col min="28" max="29" width="9.1640625" style="19"/>
  </cols>
  <sheetData>
    <row r="1" spans="1:30" s="10" customFormat="1" ht="32" thickBot="1" x14ac:dyDescent="0.25">
      <c r="A1" s="17" t="str">
        <f ca="1">INDIRECT(CONCATENATE("'All DATA'!A",$N1))</f>
        <v>Low Income Schools</v>
      </c>
      <c r="B1" s="23"/>
      <c r="L1" s="18"/>
      <c r="M1" s="27">
        <v>1</v>
      </c>
      <c r="N1" s="24">
        <f>2+8*($M$1-1)</f>
        <v>2</v>
      </c>
      <c r="O1" s="24" t="s">
        <v>23</v>
      </c>
      <c r="P1" s="24" t="s">
        <v>24</v>
      </c>
      <c r="Q1" s="24" t="s">
        <v>25</v>
      </c>
      <c r="R1" s="24" t="s">
        <v>26</v>
      </c>
      <c r="S1" s="24" t="s">
        <v>27</v>
      </c>
      <c r="T1" s="24" t="s">
        <v>28</v>
      </c>
      <c r="U1" s="24" t="s">
        <v>29</v>
      </c>
      <c r="V1" s="24" t="s">
        <v>30</v>
      </c>
      <c r="W1" s="24" t="s">
        <v>31</v>
      </c>
      <c r="X1" s="24" t="s">
        <v>42</v>
      </c>
      <c r="Y1" s="24" t="s">
        <v>43</v>
      </c>
      <c r="Z1" s="24" t="s">
        <v>44</v>
      </c>
      <c r="AA1" s="24" t="s">
        <v>45</v>
      </c>
      <c r="AB1" s="19"/>
      <c r="AC1" s="19"/>
      <c r="AD1" s="5"/>
    </row>
    <row r="2" spans="1:30" ht="16" thickBot="1" x14ac:dyDescent="0.25">
      <c r="A2" s="18" t="str">
        <f ca="1">CONCATENATE("Table ",N2,"a. College Enrollment Rates in the First Fall after High School Graduation for Classes ",A4," and ",A5,", School Percentile Distribution")</f>
        <v>Table 1a. College Enrollment Rates in the First Fall after High School Graduation for Classes 2016 and 2017, School Percentile Distribution</v>
      </c>
      <c r="C2" s="18"/>
      <c r="D2" s="18"/>
      <c r="E2" s="18"/>
      <c r="F2" s="10"/>
      <c r="G2" s="10"/>
      <c r="H2" s="10"/>
      <c r="I2" s="10"/>
      <c r="J2" s="10"/>
      <c r="K2" s="10"/>
      <c r="N2" s="24">
        <f>1+5*($M$1-1)</f>
        <v>1</v>
      </c>
    </row>
    <row r="3" spans="1:30" s="18" customFormat="1" ht="33" thickBot="1" x14ac:dyDescent="0.25">
      <c r="A3" s="12"/>
      <c r="B3" s="21" t="s">
        <v>37</v>
      </c>
      <c r="C3" s="13" t="s">
        <v>38</v>
      </c>
      <c r="D3" s="13" t="s">
        <v>39</v>
      </c>
      <c r="E3" s="13" t="s">
        <v>40</v>
      </c>
      <c r="M3" s="24"/>
      <c r="N3" s="24"/>
      <c r="O3" s="24"/>
      <c r="P3" s="24"/>
      <c r="Q3" s="5"/>
      <c r="R3" s="24"/>
      <c r="S3" s="24"/>
      <c r="T3" s="24"/>
      <c r="U3" s="24"/>
      <c r="V3" s="24"/>
      <c r="W3" s="24"/>
      <c r="X3" s="24"/>
      <c r="Y3" s="24"/>
      <c r="Z3" s="24"/>
      <c r="AA3" s="24"/>
      <c r="AB3" s="19"/>
      <c r="AC3" s="19"/>
    </row>
    <row r="4" spans="1:30" s="18" customFormat="1" ht="16" thickBot="1" x14ac:dyDescent="0.25">
      <c r="A4" s="14">
        <f ca="1">INDIRECT(CONCATENATE("'ALL DATA'!",O$1,$N4))</f>
        <v>2016</v>
      </c>
      <c r="B4" s="15">
        <f ca="1">INDIRECT(CONCATENATE("'ALL DATA'!",X$1,$N4))</f>
        <v>2152</v>
      </c>
      <c r="C4" s="16">
        <f ca="1">IF(ISBLANK(INDIRECT(CONCATENATE("'ALL DATA'!",Y$1,$N4))),"*",INDIRECT(CONCATENATE("'ALL DATA'!",Y$1,$N4)))</f>
        <v>0.43001081044559308</v>
      </c>
      <c r="D4" s="16">
        <f t="shared" ref="D4:D5" ca="1" si="0">IF(ISBLANK(INDIRECT(CONCATENATE("'ALL DATA'!",Z$1,$N4))),"*",INDIRECT(CONCATENATE("'ALL DATA'!",Z$1,$N4)))</f>
        <v>0.53846153846153844</v>
      </c>
      <c r="E4" s="16">
        <f t="shared" ref="E4:E5" ca="1" si="1">IF(ISBLANK(INDIRECT(CONCATENATE("'ALL DATA'!",AA$1,$N4))),"*",INDIRECT(CONCATENATE("'ALL DATA'!",AA$1,$N4)))</f>
        <v>0.64434794789186156</v>
      </c>
      <c r="M4" s="24"/>
      <c r="N4" s="24">
        <f>2+8*($M$1-1)</f>
        <v>2</v>
      </c>
      <c r="O4" s="24"/>
      <c r="P4" s="24"/>
      <c r="Q4" s="5"/>
      <c r="R4" s="24"/>
      <c r="S4" s="24"/>
      <c r="T4" s="24"/>
      <c r="U4" s="24"/>
      <c r="V4" s="24"/>
      <c r="W4" s="24"/>
      <c r="X4" s="24"/>
      <c r="Y4" s="24"/>
      <c r="Z4" s="24"/>
      <c r="AA4" s="24"/>
      <c r="AB4" s="19"/>
      <c r="AC4" s="19"/>
    </row>
    <row r="5" spans="1:30" s="18" customFormat="1" ht="16" thickBot="1" x14ac:dyDescent="0.25">
      <c r="A5" s="14">
        <f ca="1">INDIRECT(CONCATENATE("'ALL DATA'!",O$1,$N5))</f>
        <v>2017</v>
      </c>
      <c r="B5" s="15">
        <f ca="1">INDIRECT(CONCATENATE("'ALL DATA'!",X$1,$N5))</f>
        <v>1854</v>
      </c>
      <c r="C5" s="16">
        <f ca="1">IF(ISBLANK(INDIRECT(CONCATENATE("'ALL DATA'!",Y$1,$N5))),"*",INDIRECT(CONCATENATE("'ALL DATA'!",Y$1,$N5)))</f>
        <v>0.44615384615384618</v>
      </c>
      <c r="D5" s="16">
        <f t="shared" ca="1" si="0"/>
        <v>0.55231341831273717</v>
      </c>
      <c r="E5" s="16">
        <f t="shared" ca="1" si="1"/>
        <v>0.6495726495726496</v>
      </c>
      <c r="M5" s="24"/>
      <c r="N5" s="24">
        <f>3+8*($M$1-1)</f>
        <v>3</v>
      </c>
      <c r="O5" s="24"/>
      <c r="P5" s="24"/>
      <c r="Q5" s="5"/>
      <c r="R5" s="24"/>
      <c r="S5" s="24"/>
      <c r="T5" s="24"/>
      <c r="U5" s="24"/>
      <c r="V5" s="24"/>
      <c r="W5" s="24"/>
      <c r="X5" s="24"/>
      <c r="Y5" s="24"/>
      <c r="Z5" s="24"/>
      <c r="AA5" s="24"/>
      <c r="AB5" s="19"/>
      <c r="AC5" s="19"/>
    </row>
    <row r="6" spans="1:30" s="18" customFormat="1" x14ac:dyDescent="0.2">
      <c r="B6" s="23"/>
      <c r="M6" s="24"/>
      <c r="N6" s="24"/>
      <c r="O6" s="24"/>
      <c r="P6" s="24"/>
      <c r="Q6" s="5"/>
      <c r="R6" s="24"/>
      <c r="S6" s="24"/>
      <c r="T6" s="24"/>
      <c r="U6" s="24"/>
      <c r="V6" s="24"/>
      <c r="W6" s="24"/>
      <c r="X6" s="24"/>
      <c r="Y6" s="24"/>
      <c r="Z6" s="24"/>
      <c r="AA6" s="24"/>
      <c r="AB6" s="19"/>
      <c r="AC6" s="19"/>
    </row>
    <row r="7" spans="1:30" s="18" customFormat="1" x14ac:dyDescent="0.2">
      <c r="B7" s="23"/>
      <c r="M7" s="24"/>
      <c r="N7" s="24"/>
      <c r="O7" s="24"/>
      <c r="P7" s="24"/>
      <c r="Q7" s="5"/>
      <c r="R7" s="24"/>
      <c r="S7" s="24"/>
      <c r="T7" s="24"/>
      <c r="U7" s="24"/>
      <c r="V7" s="24"/>
      <c r="W7" s="24"/>
      <c r="X7" s="24"/>
      <c r="Y7" s="24"/>
      <c r="Z7" s="24"/>
      <c r="AA7" s="24"/>
      <c r="AB7" s="19"/>
      <c r="AC7" s="19"/>
    </row>
    <row r="8" spans="1:30" s="10" customFormat="1" ht="16" thickBot="1" x14ac:dyDescent="0.25">
      <c r="A8" t="str">
        <f ca="1">CONCATENATE("Table ",N8,"b. College Enrollment Rates in the First Fall after High School Graduation for Classes ",A10," and ",A11,", Student-Weighted Totals")</f>
        <v>Table 1b. College Enrollment Rates in the First Fall after High School Graduation for Classes 2016 and 2017, Student-Weighted Totals</v>
      </c>
      <c r="B8" s="23"/>
      <c r="C8"/>
      <c r="D8"/>
      <c r="E8"/>
      <c r="F8"/>
      <c r="G8"/>
      <c r="H8"/>
      <c r="I8"/>
      <c r="J8"/>
      <c r="K8"/>
      <c r="L8" s="18"/>
      <c r="M8" s="24"/>
      <c r="N8" s="24">
        <f>1+5*($M$1-1)</f>
        <v>1</v>
      </c>
      <c r="O8" s="24"/>
      <c r="P8" s="24"/>
      <c r="Q8" s="24"/>
      <c r="R8" s="5"/>
      <c r="S8" s="24"/>
      <c r="T8" s="24"/>
      <c r="U8" s="24"/>
      <c r="V8" s="24"/>
      <c r="W8" s="24"/>
      <c r="X8" s="24"/>
      <c r="Y8" s="24"/>
      <c r="Z8" s="24"/>
      <c r="AA8" s="24"/>
      <c r="AB8" s="19"/>
      <c r="AC8" s="19"/>
    </row>
    <row r="9" spans="1:30" s="10" customFormat="1" ht="33" thickBot="1" x14ac:dyDescent="0.25">
      <c r="A9" s="2"/>
      <c r="B9" s="21" t="s">
        <v>36</v>
      </c>
      <c r="C9" s="3" t="s">
        <v>0</v>
      </c>
      <c r="D9" s="3" t="s">
        <v>1</v>
      </c>
      <c r="E9" s="3" t="s">
        <v>2</v>
      </c>
      <c r="F9" s="3" t="s">
        <v>6</v>
      </c>
      <c r="G9" s="3" t="s">
        <v>7</v>
      </c>
      <c r="H9" s="3" t="s">
        <v>3</v>
      </c>
      <c r="I9" s="3" t="s">
        <v>4</v>
      </c>
      <c r="J9" s="4"/>
      <c r="K9" s="4"/>
      <c r="L9" s="9"/>
      <c r="M9" s="24"/>
      <c r="N9" s="25"/>
      <c r="O9" s="24"/>
      <c r="P9" s="24"/>
      <c r="Q9" s="5"/>
      <c r="R9" s="24"/>
      <c r="S9" s="24"/>
      <c r="T9" s="24"/>
      <c r="U9" s="24"/>
      <c r="V9" s="24"/>
      <c r="W9" s="24"/>
      <c r="X9" s="24"/>
      <c r="Y9" s="24"/>
      <c r="Z9" s="24"/>
      <c r="AA9" s="24"/>
      <c r="AB9" s="19"/>
      <c r="AC9" s="19"/>
    </row>
    <row r="10" spans="1:30" ht="16" thickBot="1" x14ac:dyDescent="0.25">
      <c r="A10" s="14">
        <f ca="1">INDIRECT(CONCATENATE("'All DATA'!",O$1,$N10))</f>
        <v>2016</v>
      </c>
      <c r="B10" s="15">
        <f t="shared" ref="B10:B11" ca="1" si="2">INDIRECT(CONCATENATE("'All DATA'!",P$1,$N10))</f>
        <v>485295</v>
      </c>
      <c r="C10" s="16">
        <f ca="1">IF(ISBLANK(INDIRECT(CONCATENATE("'All DATA'!",Q$1,$N10))),"*",INDIRECT(CONCATENATE("'All DATA'!",Q$1,$N10)))</f>
        <v>0.54853851780875551</v>
      </c>
      <c r="D10" s="16">
        <f t="shared" ref="D10:D11" ca="1" si="3">IF(ISBLANK(INDIRECT(CONCATENATE("'All DATA'!",R$1,$N10))),"*",INDIRECT(CONCATENATE("'All DATA'!",R$1,$N10)))</f>
        <v>0.48117536755993778</v>
      </c>
      <c r="E10" s="16">
        <f t="shared" ref="E10:E11" ca="1" si="4">IF(ISBLANK(INDIRECT(CONCATENATE("'All DATA'!",S$1,$N10))),"*",INDIRECT(CONCATENATE("'All DATA'!",S$1,$N10)))</f>
        <v>6.7363150248817727E-2</v>
      </c>
      <c r="F10" s="16">
        <f t="shared" ref="F10:F11" ca="1" si="5">IF(ISBLANK(INDIRECT(CONCATENATE("'All DATA'!",T$1,$N10))),"*",INDIRECT(CONCATENATE("'All DATA'!",T$1,$N10)))</f>
        <v>0.24068865329335765</v>
      </c>
      <c r="G10" s="16">
        <f t="shared" ref="G10:G11" ca="1" si="6">IF(ISBLANK(INDIRECT(CONCATENATE("'All DATA'!",U$1,$N10))),"*",INDIRECT(CONCATENATE("'All DATA'!",U$1,$N10)))</f>
        <v>0.30784986451539786</v>
      </c>
      <c r="H10" s="16">
        <f t="shared" ref="H10:H11" ca="1" si="7">IF(ISBLANK(INDIRECT(CONCATENATE("'All DATA'!",V$1,$N10))),"*",INDIRECT(CONCATENATE("'All DATA'!",V$1,$N10)))</f>
        <v>0.49350601180725123</v>
      </c>
      <c r="I10" s="16">
        <f t="shared" ref="I10:I11" ca="1" si="8">IF(ISBLANK(INDIRECT(CONCATENATE("'All DATA'!",W$1,$N10))),"*",INDIRECT(CONCATENATE("'All DATA'!",W$1,$N10)))</f>
        <v>5.5032506001504243E-2</v>
      </c>
      <c r="J10" s="1"/>
      <c r="K10" s="1"/>
      <c r="N10" s="24">
        <f>2+8*($M$1-1)</f>
        <v>2</v>
      </c>
    </row>
    <row r="11" spans="1:30" s="4" customFormat="1" ht="16" thickBot="1" x14ac:dyDescent="0.25">
      <c r="A11" s="14">
        <f ca="1">INDIRECT(CONCATENATE("'All DATA'!",O$1,$N11))</f>
        <v>2017</v>
      </c>
      <c r="B11" s="15">
        <f t="shared" ca="1" si="2"/>
        <v>435035</v>
      </c>
      <c r="C11" s="16">
        <f ca="1">IF(ISBLANK(INDIRECT(CONCATENATE("'All DATA'!",Q$1,$N11))),"*",INDIRECT(CONCATENATE("'All DATA'!",Q$1,$N11)))</f>
        <v>0.55818267495718732</v>
      </c>
      <c r="D11" s="16">
        <f t="shared" ca="1" si="3"/>
        <v>0.49167308377486868</v>
      </c>
      <c r="E11" s="16">
        <f t="shared" ca="1" si="4"/>
        <v>6.6509591182318667E-2</v>
      </c>
      <c r="F11" s="16">
        <f t="shared" ca="1" si="5"/>
        <v>0.24552507269530038</v>
      </c>
      <c r="G11" s="16">
        <f t="shared" ca="1" si="6"/>
        <v>0.31265760226188699</v>
      </c>
      <c r="H11" s="16">
        <f t="shared" ca="1" si="7"/>
        <v>0.50268599078235088</v>
      </c>
      <c r="I11" s="16">
        <f t="shared" ca="1" si="8"/>
        <v>5.5496684174836511E-2</v>
      </c>
      <c r="J11" s="1"/>
      <c r="K11" s="1"/>
      <c r="L11" s="18"/>
      <c r="M11" s="24"/>
      <c r="N11" s="24">
        <f>3+8*($M$1-1)</f>
        <v>3</v>
      </c>
      <c r="O11" s="25"/>
      <c r="P11" s="25"/>
      <c r="Q11" s="25"/>
      <c r="R11" s="25"/>
      <c r="S11" s="25"/>
      <c r="T11" s="26"/>
      <c r="U11" s="25"/>
      <c r="V11" s="25"/>
      <c r="W11" s="25"/>
      <c r="X11" s="25"/>
      <c r="Y11" s="25"/>
      <c r="Z11" s="25"/>
      <c r="AA11" s="25"/>
      <c r="AB11" s="20"/>
      <c r="AC11" s="20"/>
    </row>
    <row r="12" spans="1:30" s="1" customFormat="1" x14ac:dyDescent="0.2">
      <c r="B12" s="23"/>
      <c r="L12" s="18"/>
      <c r="M12" s="24"/>
      <c r="N12" s="24"/>
      <c r="O12" s="24"/>
      <c r="P12" s="24"/>
      <c r="Q12" s="24"/>
      <c r="R12" s="24"/>
      <c r="S12" s="5"/>
      <c r="T12" s="24"/>
      <c r="U12" s="24"/>
      <c r="V12" s="24"/>
      <c r="W12" s="24"/>
      <c r="X12" s="24"/>
      <c r="Y12" s="24"/>
      <c r="Z12" s="24"/>
      <c r="AA12" s="24"/>
      <c r="AB12" s="19"/>
      <c r="AC12" s="19"/>
    </row>
    <row r="13" spans="1:30" s="1" customFormat="1" x14ac:dyDescent="0.2">
      <c r="A13"/>
      <c r="B13" s="23"/>
      <c r="C13"/>
      <c r="D13"/>
      <c r="E13"/>
      <c r="F13"/>
      <c r="G13"/>
      <c r="H13"/>
      <c r="I13"/>
      <c r="L13" s="18"/>
      <c r="M13" s="24"/>
      <c r="N13" s="24"/>
      <c r="O13" s="24"/>
      <c r="P13" s="24"/>
      <c r="Q13" s="24"/>
      <c r="R13" s="5"/>
      <c r="S13" s="24"/>
      <c r="T13" s="24"/>
      <c r="U13" s="24"/>
      <c r="V13" s="24"/>
      <c r="W13" s="24"/>
      <c r="X13" s="24"/>
      <c r="Y13" s="24"/>
      <c r="Z13" s="24"/>
      <c r="AA13" s="24"/>
      <c r="AB13" s="19"/>
      <c r="AC13" s="19"/>
    </row>
    <row r="14" spans="1:30" x14ac:dyDescent="0.2">
      <c r="A14" t="str">
        <f ca="1">CONCATENATE("Figure ", RIGHT(A8,LEN(A8)-6))</f>
        <v>Figure 1b. College Enrollment Rates in the First Fall after High School Graduation for Classes 2016 and 2017, Student-Weighted Totals</v>
      </c>
      <c r="Q14" s="24"/>
      <c r="U14" s="5"/>
    </row>
    <row r="15" spans="1:30" x14ac:dyDescent="0.2">
      <c r="Q15" s="24"/>
      <c r="X15" s="5"/>
    </row>
    <row r="34" spans="1:29" s="18" customFormat="1" x14ac:dyDescent="0.2">
      <c r="B34" s="23"/>
      <c r="M34" s="24"/>
      <c r="N34" s="24"/>
      <c r="O34" s="24"/>
      <c r="P34" s="24"/>
      <c r="Q34" s="5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19"/>
      <c r="AC34" s="19"/>
    </row>
    <row r="35" spans="1:29" s="18" customFormat="1" ht="16" thickBot="1" x14ac:dyDescent="0.25">
      <c r="A35" s="11" t="str">
        <f ca="1">CONCATENATE("Table ",N35,"a. College Enrollment Rates in the First Year after High School Graduation for Classes ",A37," and ",A38,", School Percentile Distribution")</f>
        <v>Table 2a. College Enrollment Rates in the First Year after High School Graduation for Classes 2015 and 2016, School Percentile Distribution</v>
      </c>
      <c r="B35" s="23"/>
      <c r="M35" s="24"/>
      <c r="N35" s="24">
        <f>2+5*($M$1-1)</f>
        <v>2</v>
      </c>
      <c r="O35" s="24"/>
      <c r="P35" s="24"/>
      <c r="Q35" s="5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19"/>
      <c r="AC35" s="19"/>
    </row>
    <row r="36" spans="1:29" s="18" customFormat="1" ht="33" thickBot="1" x14ac:dyDescent="0.25">
      <c r="A36" s="12"/>
      <c r="B36" s="21" t="s">
        <v>37</v>
      </c>
      <c r="C36" s="13" t="s">
        <v>38</v>
      </c>
      <c r="D36" s="13" t="s">
        <v>39</v>
      </c>
      <c r="E36" s="13" t="s">
        <v>40</v>
      </c>
      <c r="M36" s="24"/>
      <c r="N36" s="24"/>
      <c r="O36" s="24"/>
      <c r="P36" s="24"/>
      <c r="Q36" s="5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19"/>
      <c r="AC36" s="19"/>
    </row>
    <row r="37" spans="1:29" s="18" customFormat="1" ht="16" thickBot="1" x14ac:dyDescent="0.25">
      <c r="A37" s="14">
        <f ca="1">INDIRECT(CONCATENATE("'ALL DATA'!",O$1,$N37))</f>
        <v>2015</v>
      </c>
      <c r="B37" s="15">
        <f ca="1">INDIRECT(CONCATENATE("'ALL DATA'!",X$1,$N37))</f>
        <v>2127</v>
      </c>
      <c r="C37" s="16">
        <f ca="1">IF(ISBLANK(INDIRECT(CONCATENATE("'ALL DATA'!",Y$1,$N37))),"*",INDIRECT(CONCATENATE("'ALL DATA'!",Y$1,$N37)))</f>
        <v>0.49122807017543857</v>
      </c>
      <c r="D37" s="16">
        <f t="shared" ref="D37:D38" ca="1" si="9">IF(ISBLANK(INDIRECT(CONCATENATE("'ALL DATA'!",Z$1,$N37))),"*",INDIRECT(CONCATENATE("'ALL DATA'!",Z$1,$N37)))</f>
        <v>0.6</v>
      </c>
      <c r="E37" s="16">
        <f t="shared" ref="E37:E38" ca="1" si="10">IF(ISBLANK(INDIRECT(CONCATENATE("'ALL DATA'!",AA$1,$N37))),"*",INDIRECT(CONCATENATE("'ALL DATA'!",AA$1,$N37)))</f>
        <v>0.7007299270072993</v>
      </c>
      <c r="M37" s="24"/>
      <c r="N37" s="24">
        <f>4+8*($M$1-1)</f>
        <v>4</v>
      </c>
      <c r="O37" s="24"/>
      <c r="P37" s="24"/>
      <c r="Q37" s="5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19"/>
      <c r="AC37" s="19"/>
    </row>
    <row r="38" spans="1:29" s="18" customFormat="1" ht="16" thickBot="1" x14ac:dyDescent="0.25">
      <c r="A38" s="14">
        <f ca="1">INDIRECT(CONCATENATE("'ALL DATA'!",O$1,$N38))</f>
        <v>2016</v>
      </c>
      <c r="B38" s="15">
        <f ca="1">INDIRECT(CONCATENATE("'ALL DATA'!",X$1,$N38))</f>
        <v>2152</v>
      </c>
      <c r="C38" s="16">
        <f ca="1">IF(ISBLANK(INDIRECT(CONCATENATE("'ALL DATA'!",Y$1,$N38))),"*",INDIRECT(CONCATENATE("'ALL DATA'!",Y$1,$N38)))</f>
        <v>0.48484848484848486</v>
      </c>
      <c r="D38" s="16">
        <f t="shared" ca="1" si="9"/>
        <v>0.58801077682981595</v>
      </c>
      <c r="E38" s="16">
        <f t="shared" ca="1" si="10"/>
        <v>0.69412956051268693</v>
      </c>
      <c r="M38" s="24"/>
      <c r="N38" s="24">
        <f>5+8*($M$1-1)</f>
        <v>5</v>
      </c>
      <c r="O38" s="24"/>
      <c r="P38" s="24"/>
      <c r="Q38" s="5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19"/>
      <c r="AC38" s="19"/>
    </row>
    <row r="39" spans="1:29" s="18" customFormat="1" x14ac:dyDescent="0.2">
      <c r="B39" s="23"/>
      <c r="M39" s="24"/>
      <c r="N39" s="24"/>
      <c r="O39" s="24"/>
      <c r="P39" s="24"/>
      <c r="Q39" s="5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19"/>
      <c r="AC39" s="19"/>
    </row>
    <row r="40" spans="1:29" s="18" customFormat="1" x14ac:dyDescent="0.2">
      <c r="B40" s="23"/>
      <c r="M40" s="24"/>
      <c r="N40" s="24"/>
      <c r="O40" s="24"/>
      <c r="P40" s="24"/>
      <c r="Q40" s="5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19"/>
      <c r="AC40" s="19"/>
    </row>
    <row r="41" spans="1:29" ht="16" thickBot="1" x14ac:dyDescent="0.25">
      <c r="A41" s="11" t="str">
        <f ca="1">CONCATENATE("Table ",N41,"b. College Enrollment Rates in the First Year after High School Graduation for Classes ",A43," and ",A44,", Student-Weighted Totals")</f>
        <v>Table 2b. College Enrollment Rates in the First Year after High School Graduation for Classes 2015 and 2016, Student-Weighted Totals</v>
      </c>
      <c r="C41" s="10"/>
      <c r="D41" s="10"/>
      <c r="E41" s="10"/>
      <c r="F41" s="10"/>
      <c r="G41" s="10"/>
      <c r="H41" s="10"/>
      <c r="I41" s="10"/>
      <c r="N41" s="24">
        <f>2+5*($M$1-1)</f>
        <v>2</v>
      </c>
    </row>
    <row r="42" spans="1:29" s="10" customFormat="1" ht="33" thickBot="1" x14ac:dyDescent="0.25">
      <c r="A42" s="12"/>
      <c r="B42" s="21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  <c r="K42"/>
      <c r="L42" s="18"/>
      <c r="M42" s="24"/>
      <c r="N42" s="24"/>
      <c r="O42" s="24"/>
      <c r="P42" s="24"/>
      <c r="Q42" s="5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19"/>
      <c r="AC42" s="19"/>
    </row>
    <row r="43" spans="1:29" ht="16" thickBot="1" x14ac:dyDescent="0.25">
      <c r="A43" s="14">
        <f ca="1">INDIRECT(CONCATENATE("'All DATA'!",O$1,$N43))</f>
        <v>2015</v>
      </c>
      <c r="B43" s="15">
        <f t="shared" ref="B43:B44" ca="1" si="11">INDIRECT(CONCATENATE("'All DATA'!",P$1,$N43))</f>
        <v>470163</v>
      </c>
      <c r="C43" s="16">
        <f ca="1">IF(ISBLANK(INDIRECT(CONCATENATE("'All DATA'!",Q$1,$N43))),"*",INDIRECT(CONCATENATE("'All DATA'!",Q$1,$N43)))</f>
        <v>0.61501862120158324</v>
      </c>
      <c r="D43" s="16">
        <f t="shared" ref="D43:D44" ca="1" si="12">IF(ISBLANK(INDIRECT(CONCATENATE("'All DATA'!",R$1,$N43))),"*",INDIRECT(CONCATENATE("'All DATA'!",R$1,$N43)))</f>
        <v>0.53965964995118709</v>
      </c>
      <c r="E43" s="16">
        <f t="shared" ref="E43:E44" ca="1" si="13">IF(ISBLANK(INDIRECT(CONCATENATE("'All DATA'!",S$1,$N43))),"*",INDIRECT(CONCATENATE("'All DATA'!",S$1,$N43)))</f>
        <v>7.5358971250396145E-2</v>
      </c>
      <c r="F43" s="16">
        <f t="shared" ref="F43:F44" ca="1" si="14">IF(ISBLANK(INDIRECT(CONCATENATE("'All DATA'!",T$1,$N43))),"*",INDIRECT(CONCATENATE("'All DATA'!",T$1,$N43)))</f>
        <v>0.2829678217979722</v>
      </c>
      <c r="G43" s="16">
        <f t="shared" ref="G43:G44" ca="1" si="15">IF(ISBLANK(INDIRECT(CONCATENATE("'All DATA'!",U$1,$N43))),"*",INDIRECT(CONCATENATE("'All DATA'!",U$1,$N43)))</f>
        <v>0.3320507994036111</v>
      </c>
      <c r="H43" s="16">
        <f t="shared" ref="H43:H44" ca="1" si="16">IF(ISBLANK(INDIRECT(CONCATENATE("'All DATA'!",V$1,$N43))),"*",INDIRECT(CONCATENATE("'All DATA'!",V$1,$N43)))</f>
        <v>0.55386536158736444</v>
      </c>
      <c r="I43" s="16">
        <f t="shared" ref="I43:I44" ca="1" si="17">IF(ISBLANK(INDIRECT(CONCATENATE("'All DATA'!",W$1,$N43))),"*",INDIRECT(CONCATENATE("'All DATA'!",W$1,$N43)))</f>
        <v>6.1153259614218899E-2</v>
      </c>
      <c r="J43" s="10"/>
      <c r="N43" s="24">
        <f>4+8*($M$1-1)</f>
        <v>4</v>
      </c>
    </row>
    <row r="44" spans="1:29" ht="16" thickBot="1" x14ac:dyDescent="0.25">
      <c r="A44" s="14">
        <f ca="1">INDIRECT(CONCATENATE("'All DATA'!",O$1,$N44))</f>
        <v>2016</v>
      </c>
      <c r="B44" s="15">
        <f t="shared" ca="1" si="11"/>
        <v>485295</v>
      </c>
      <c r="C44" s="16">
        <f ca="1">IF(ISBLANK(INDIRECT(CONCATENATE("'All DATA'!",Q$1,$N44))),"*",INDIRECT(CONCATENATE("'All DATA'!",Q$1,$N44)))</f>
        <v>0.60326605466777938</v>
      </c>
      <c r="D44" s="16">
        <f t="shared" ca="1" si="12"/>
        <v>0.53052473237927444</v>
      </c>
      <c r="E44" s="16">
        <f t="shared" ca="1" si="13"/>
        <v>7.2741322288504925E-2</v>
      </c>
      <c r="F44" s="16">
        <f t="shared" ca="1" si="14"/>
        <v>0.27513574217743847</v>
      </c>
      <c r="G44" s="16">
        <f t="shared" ca="1" si="15"/>
        <v>0.32813031249034091</v>
      </c>
      <c r="H44" s="16">
        <f t="shared" ca="1" si="16"/>
        <v>0.54290483108212528</v>
      </c>
      <c r="I44" s="16">
        <f t="shared" ca="1" si="17"/>
        <v>6.0361223585654086E-2</v>
      </c>
      <c r="J44" s="10"/>
      <c r="N44" s="24">
        <f>5+8*($M$1-1)</f>
        <v>5</v>
      </c>
    </row>
    <row r="45" spans="1:29" x14ac:dyDescent="0.2">
      <c r="A45" s="10"/>
      <c r="C45" s="10"/>
      <c r="D45" s="10"/>
      <c r="E45" s="10"/>
      <c r="F45" s="10"/>
      <c r="G45" s="10"/>
      <c r="H45" s="10"/>
      <c r="I45" s="10"/>
      <c r="J45" s="10"/>
    </row>
    <row r="46" spans="1:29" x14ac:dyDescent="0.2">
      <c r="A46" s="10"/>
      <c r="C46" s="10"/>
      <c r="D46" s="10"/>
      <c r="E46" s="10"/>
      <c r="F46" s="10"/>
      <c r="G46" s="10"/>
      <c r="H46" s="10"/>
      <c r="I46" s="10"/>
      <c r="J46" s="10"/>
    </row>
    <row r="47" spans="1:29" x14ac:dyDescent="0.2">
      <c r="A47" s="10" t="str">
        <f ca="1">CONCATENATE("Figure ", RIGHT(A41,LEN(A41)-6))</f>
        <v>Figure 2b. College Enrollment Rates in the First Year after High School Graduation for Classes 2015 and 2016, Student-Weighted Totals</v>
      </c>
      <c r="C47" s="10"/>
      <c r="D47" s="10"/>
      <c r="E47" s="10"/>
      <c r="F47" s="10"/>
      <c r="G47" s="10"/>
      <c r="H47" s="10"/>
      <c r="I47" s="10"/>
      <c r="J47" s="10"/>
    </row>
    <row r="48" spans="1:29" x14ac:dyDescent="0.2">
      <c r="A48" s="10"/>
      <c r="C48" s="10"/>
      <c r="D48" s="10"/>
      <c r="E48" s="10"/>
      <c r="F48" s="10"/>
      <c r="G48" s="10"/>
      <c r="H48" s="10"/>
      <c r="I48" s="10"/>
      <c r="J48" s="10"/>
    </row>
    <row r="49" spans="1:10" x14ac:dyDescent="0.2">
      <c r="A49" s="10"/>
      <c r="C49" s="10"/>
      <c r="D49" s="10"/>
      <c r="E49" s="10"/>
      <c r="F49" s="10"/>
      <c r="G49" s="10"/>
      <c r="H49" s="10"/>
      <c r="I49" s="10"/>
      <c r="J49" s="10"/>
    </row>
    <row r="50" spans="1:10" x14ac:dyDescent="0.2">
      <c r="A50" s="10"/>
      <c r="C50" s="10"/>
      <c r="D50" s="10"/>
      <c r="E50" s="10"/>
      <c r="F50" s="10"/>
      <c r="G50" s="10"/>
      <c r="H50" s="10"/>
      <c r="I50" s="10"/>
      <c r="J50" s="10"/>
    </row>
    <row r="51" spans="1:10" x14ac:dyDescent="0.2">
      <c r="A51" s="10"/>
      <c r="C51" s="10"/>
      <c r="D51" s="10"/>
      <c r="E51" s="10"/>
      <c r="F51" s="10"/>
      <c r="G51" s="10"/>
      <c r="H51" s="10"/>
      <c r="I51" s="10"/>
      <c r="J51" s="10"/>
    </row>
    <row r="52" spans="1:10" x14ac:dyDescent="0.2">
      <c r="A52" s="10"/>
      <c r="C52" s="10"/>
      <c r="D52" s="10"/>
      <c r="E52" s="10"/>
      <c r="F52" s="10"/>
      <c r="G52" s="10"/>
      <c r="H52" s="10"/>
      <c r="I52" s="10"/>
      <c r="J52" s="10"/>
    </row>
    <row r="53" spans="1:10" x14ac:dyDescent="0.2">
      <c r="A53" s="10"/>
      <c r="C53" s="10"/>
      <c r="D53" s="10"/>
      <c r="E53" s="10"/>
      <c r="F53" s="10"/>
      <c r="G53" s="10"/>
      <c r="H53" s="10"/>
      <c r="I53" s="10"/>
      <c r="J53" s="10"/>
    </row>
    <row r="54" spans="1:10" x14ac:dyDescent="0.2">
      <c r="A54" s="10"/>
      <c r="C54" s="10"/>
      <c r="D54" s="10"/>
      <c r="E54" s="10"/>
      <c r="F54" s="10"/>
      <c r="G54" s="10"/>
      <c r="H54" s="10"/>
      <c r="I54" s="10"/>
      <c r="J54" s="10"/>
    </row>
    <row r="55" spans="1:10" x14ac:dyDescent="0.2">
      <c r="A55" s="10"/>
      <c r="C55" s="10"/>
      <c r="D55" s="10"/>
      <c r="E55" s="10"/>
      <c r="F55" s="10"/>
      <c r="G55" s="10"/>
      <c r="H55" s="10"/>
      <c r="I55" s="10"/>
      <c r="J55" s="10"/>
    </row>
    <row r="56" spans="1:10" x14ac:dyDescent="0.2">
      <c r="A56" s="10"/>
      <c r="C56" s="10"/>
      <c r="D56" s="10"/>
      <c r="E56" s="10"/>
      <c r="F56" s="10"/>
      <c r="G56" s="10"/>
      <c r="H56" s="10"/>
      <c r="I56" s="10"/>
      <c r="J56" s="10"/>
    </row>
    <row r="57" spans="1:10" x14ac:dyDescent="0.2">
      <c r="A57" s="10"/>
      <c r="C57" s="10"/>
      <c r="D57" s="10"/>
      <c r="E57" s="10"/>
      <c r="F57" s="10"/>
      <c r="G57" s="10"/>
      <c r="H57" s="10"/>
      <c r="I57" s="10"/>
      <c r="J57" s="10"/>
    </row>
    <row r="58" spans="1:10" x14ac:dyDescent="0.2">
      <c r="A58" s="10"/>
      <c r="C58" s="10"/>
      <c r="D58" s="10"/>
      <c r="E58" s="10"/>
      <c r="F58" s="10"/>
      <c r="G58" s="10"/>
      <c r="H58" s="10"/>
      <c r="I58" s="10"/>
      <c r="J58" s="10"/>
    </row>
    <row r="59" spans="1:10" x14ac:dyDescent="0.2">
      <c r="A59" s="10"/>
      <c r="C59" s="10"/>
      <c r="D59" s="10"/>
      <c r="E59" s="10"/>
      <c r="F59" s="10"/>
      <c r="G59" s="10"/>
      <c r="H59" s="10"/>
      <c r="I59" s="10"/>
      <c r="J59" s="10"/>
    </row>
    <row r="60" spans="1:10" x14ac:dyDescent="0.2">
      <c r="A60" s="10"/>
      <c r="C60" s="10"/>
      <c r="D60" s="10"/>
      <c r="E60" s="10"/>
      <c r="F60" s="10"/>
      <c r="G60" s="10"/>
      <c r="H60" s="10"/>
      <c r="I60" s="10"/>
      <c r="J60" s="10"/>
    </row>
    <row r="61" spans="1:10" x14ac:dyDescent="0.2">
      <c r="A61" s="10"/>
      <c r="C61" s="10"/>
      <c r="D61" s="10"/>
      <c r="E61" s="10"/>
      <c r="F61" s="10"/>
      <c r="G61" s="10"/>
      <c r="H61" s="10"/>
      <c r="I61" s="10"/>
      <c r="J61" s="10"/>
    </row>
    <row r="62" spans="1:10" x14ac:dyDescent="0.2">
      <c r="A62" s="10"/>
      <c r="C62" s="10"/>
      <c r="D62" s="10"/>
      <c r="E62" s="10"/>
      <c r="F62" s="10"/>
      <c r="G62" s="10"/>
      <c r="H62" s="10"/>
      <c r="I62" s="10"/>
      <c r="J62" s="10"/>
    </row>
    <row r="63" spans="1:10" x14ac:dyDescent="0.2">
      <c r="A63" s="10"/>
      <c r="C63" s="10"/>
      <c r="D63" s="10"/>
      <c r="E63" s="10"/>
      <c r="F63" s="10"/>
      <c r="G63" s="10"/>
      <c r="H63" s="10"/>
      <c r="I63" s="10"/>
      <c r="J63" s="10"/>
    </row>
    <row r="64" spans="1:10" x14ac:dyDescent="0.2">
      <c r="A64" s="10"/>
      <c r="C64" s="10"/>
      <c r="D64" s="10"/>
      <c r="E64" s="10"/>
      <c r="F64" s="10"/>
      <c r="G64" s="10"/>
      <c r="H64" s="10"/>
      <c r="I64" s="10"/>
      <c r="J64" s="10"/>
    </row>
    <row r="65" spans="1:29" x14ac:dyDescent="0.2">
      <c r="A65" s="10"/>
      <c r="C65" s="10"/>
      <c r="D65" s="10"/>
      <c r="E65" s="10"/>
      <c r="F65" s="10"/>
      <c r="G65" s="10"/>
      <c r="H65" s="10"/>
      <c r="I65" s="10"/>
      <c r="J65" s="10"/>
    </row>
    <row r="66" spans="1:29" x14ac:dyDescent="0.2">
      <c r="A66" s="10"/>
      <c r="C66" s="10"/>
      <c r="D66" s="10"/>
      <c r="E66" s="10"/>
      <c r="F66" s="10"/>
      <c r="G66" s="10"/>
      <c r="H66" s="10"/>
      <c r="I66" s="10"/>
      <c r="J66" s="10"/>
    </row>
    <row r="67" spans="1:29" x14ac:dyDescent="0.2">
      <c r="A67" s="10"/>
      <c r="C67" s="10"/>
      <c r="D67" s="10"/>
      <c r="E67" s="10"/>
      <c r="F67" s="10"/>
      <c r="G67" s="10"/>
      <c r="H67" s="10"/>
      <c r="I67" s="10"/>
      <c r="J67" s="10"/>
      <c r="K67" s="10"/>
    </row>
    <row r="68" spans="1:29" s="18" customFormat="1" ht="16" thickBot="1" x14ac:dyDescent="0.25">
      <c r="A68" s="11" t="str">
        <f ca="1">CONCATENATE("Table ",N68,"a. College Enrollment Rates in the First Two Years after High School Graduation for Classes ",A70," and ",A71,", School Percentile Distribution")</f>
        <v>Table 3a. College Enrollment Rates in the First Two Years after High School Graduation for Classes 2014 and 2015, School Percentile Distribution</v>
      </c>
      <c r="B68" s="23"/>
      <c r="M68" s="24"/>
      <c r="N68" s="24">
        <f>3+5*($M$1-1)</f>
        <v>3</v>
      </c>
      <c r="O68" s="24"/>
      <c r="P68" s="24"/>
      <c r="Q68" s="5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19"/>
      <c r="AC68" s="19"/>
    </row>
    <row r="69" spans="1:29" s="18" customFormat="1" ht="33" thickBot="1" x14ac:dyDescent="0.25">
      <c r="A69" s="12"/>
      <c r="B69" s="21" t="s">
        <v>37</v>
      </c>
      <c r="C69" s="13" t="s">
        <v>38</v>
      </c>
      <c r="D69" s="13" t="s">
        <v>39</v>
      </c>
      <c r="E69" s="13" t="s">
        <v>40</v>
      </c>
      <c r="M69" s="24"/>
      <c r="N69" s="24"/>
      <c r="O69" s="24"/>
      <c r="P69" s="24"/>
      <c r="Q69" s="5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19"/>
      <c r="AC69" s="19"/>
    </row>
    <row r="70" spans="1:29" s="18" customFormat="1" ht="16" thickBot="1" x14ac:dyDescent="0.25">
      <c r="A70" s="14">
        <f ca="1">INDIRECT(CONCATENATE("'ALL DATA'!",O$1,$N70))</f>
        <v>2014</v>
      </c>
      <c r="B70" s="15">
        <f ca="1">INDIRECT(CONCATENATE("'ALL DATA'!",X$1,$N70))</f>
        <v>2144</v>
      </c>
      <c r="C70" s="16">
        <f ca="1">IF(ISBLANK(INDIRECT(CONCATENATE("'ALL DATA'!",Y$1,$N70))),"*",INDIRECT(CONCATENATE("'ALL DATA'!",Y$1,$N70)))</f>
        <v>0.55000000000000004</v>
      </c>
      <c r="D70" s="16">
        <f t="shared" ref="D70" ca="1" si="18">IF(ISBLANK(INDIRECT(CONCATENATE("'ALL DATA'!",Z$1,$N70))),"*",INDIRECT(CONCATENATE("'ALL DATA'!",Z$1,$N70)))</f>
        <v>0.65579678038694422</v>
      </c>
      <c r="E70" s="16">
        <f t="shared" ref="E70" ca="1" si="19">IF(ISBLANK(INDIRECT(CONCATENATE("'ALL DATA'!",AA$1,$N70))),"*",INDIRECT(CONCATENATE("'ALL DATA'!",AA$1,$N70)))</f>
        <v>0.75</v>
      </c>
      <c r="M70" s="24"/>
      <c r="N70" s="24">
        <f>6+8*($M$1-1)</f>
        <v>6</v>
      </c>
      <c r="O70" s="24"/>
      <c r="P70" s="24"/>
      <c r="Q70" s="5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19"/>
      <c r="AC70" s="19"/>
    </row>
    <row r="71" spans="1:29" s="18" customFormat="1" ht="16" thickBot="1" x14ac:dyDescent="0.25">
      <c r="A71" s="14">
        <f ca="1">INDIRECT(CONCATENATE("'ALL DATA'!",O$1,$N71))</f>
        <v>2015</v>
      </c>
      <c r="B71" s="15">
        <f ca="1">INDIRECT(CONCATENATE("'ALL DATA'!",X$1,$N71))</f>
        <v>2127</v>
      </c>
      <c r="C71" s="16">
        <f ca="1">IF(ISBLANK(INDIRECT(CONCATENATE("'ALL DATA'!",Y$1,$N71))),"*",INDIRECT(CONCATENATE("'ALL DATA'!",Y$1,$N71)))</f>
        <v>0.54054054054054057</v>
      </c>
      <c r="D71" s="16">
        <f t="shared" ref="D71" ca="1" si="20">IF(ISBLANK(INDIRECT(CONCATENATE("'ALL DATA'!",Z$1,$N71))),"*",INDIRECT(CONCATENATE("'ALL DATA'!",Z$1,$N71)))</f>
        <v>0.6470588235294118</v>
      </c>
      <c r="E71" s="16">
        <f t="shared" ref="E71" ca="1" si="21">IF(ISBLANK(INDIRECT(CONCATENATE("'ALL DATA'!",AA$1,$N71))),"*",INDIRECT(CONCATENATE("'ALL DATA'!",AA$1,$N71)))</f>
        <v>0.74455445544554455</v>
      </c>
      <c r="M71" s="24"/>
      <c r="N71" s="24">
        <f>7+8*($M$1-1)</f>
        <v>7</v>
      </c>
      <c r="O71" s="24"/>
      <c r="P71" s="24"/>
      <c r="Q71" s="5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19"/>
      <c r="AC71" s="19"/>
    </row>
    <row r="72" spans="1:29" s="18" customFormat="1" x14ac:dyDescent="0.2">
      <c r="B72" s="23"/>
      <c r="M72" s="24"/>
      <c r="N72" s="24"/>
      <c r="O72" s="24"/>
      <c r="P72" s="24"/>
      <c r="Q72" s="5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19"/>
      <c r="AC72" s="19"/>
    </row>
    <row r="73" spans="1:29" s="18" customFormat="1" x14ac:dyDescent="0.2">
      <c r="B73" s="23"/>
      <c r="M73" s="24"/>
      <c r="N73" s="24"/>
      <c r="O73" s="24"/>
      <c r="P73" s="24"/>
      <c r="Q73" s="5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19"/>
      <c r="AC73" s="19"/>
    </row>
    <row r="74" spans="1:29" ht="16" thickBot="1" x14ac:dyDescent="0.25">
      <c r="A74" s="11" t="str">
        <f ca="1">CONCATENATE("Table ",N74,"b. College Enrollment Rates in the First Two Years after High School Graduation for Classes ",A76," and ",A77,", Student-Weighted Totals")</f>
        <v>Table 3b. College Enrollment Rates in the First Two Years after High School Graduation for Classes 2014 and 2015, Student-Weighted Totals</v>
      </c>
      <c r="C74" s="10"/>
      <c r="D74" s="10"/>
      <c r="E74" s="10"/>
      <c r="F74" s="10"/>
      <c r="G74" s="10"/>
      <c r="H74" s="10"/>
      <c r="I74" s="10"/>
      <c r="J74" s="10"/>
      <c r="K74" s="10"/>
      <c r="N74" s="24">
        <f>3+5*($M$1-1)</f>
        <v>3</v>
      </c>
    </row>
    <row r="75" spans="1:29" s="10" customFormat="1" ht="33" thickBot="1" x14ac:dyDescent="0.25">
      <c r="A75" s="12"/>
      <c r="B75" s="21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M75" s="24"/>
      <c r="N75" s="25"/>
      <c r="O75" s="24"/>
      <c r="P75" s="24"/>
      <c r="Q75" s="5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19"/>
      <c r="AC75" s="19"/>
    </row>
    <row r="76" spans="1:29" s="18" customFormat="1" ht="16" thickBot="1" x14ac:dyDescent="0.25">
      <c r="A76" s="14">
        <f ca="1">INDIRECT(CONCATENATE("'All DATA'!",O$1,$N76))</f>
        <v>2014</v>
      </c>
      <c r="B76" s="15">
        <f t="shared" ref="B76:B77" ca="1" si="22">INDIRECT(CONCATENATE("'All DATA'!",P$1,$N76))</f>
        <v>471970</v>
      </c>
      <c r="C76" s="16">
        <f ca="1">IF(ISBLANK(INDIRECT(CONCATENATE("'All DATA'!",Q$1,$N76))),"*",INDIRECT(CONCATENATE("'All DATA'!",Q$1,$N76)))</f>
        <v>0.66951924910481597</v>
      </c>
      <c r="D76" s="16">
        <f t="shared" ref="D76:D77" ca="1" si="23">IF(ISBLANK(INDIRECT(CONCATENATE("'All DATA'!",R$1,$N76))),"*",INDIRECT(CONCATENATE("'All DATA'!",R$1,$N76)))</f>
        <v>0.58521304320189838</v>
      </c>
      <c r="E76" s="16">
        <f t="shared" ref="E76:E77" ca="1" si="24">IF(ISBLANK(INDIRECT(CONCATENATE("'All DATA'!",S$1,$N76))),"*",INDIRECT(CONCATENATE("'All DATA'!",S$1,$N76)))</f>
        <v>8.4306205902917555E-2</v>
      </c>
      <c r="F76" s="16">
        <f t="shared" ref="F76:F77" ca="1" si="25">IF(ISBLANK(INDIRECT(CONCATENATE("'All DATA'!",T$1,$N76))),"*",INDIRECT(CONCATENATE("'All DATA'!",T$1,$N76)))</f>
        <v>0.3232726656355277</v>
      </c>
      <c r="G76" s="16">
        <f t="shared" ref="G76:G77" ca="1" si="26">IF(ISBLANK(INDIRECT(CONCATENATE("'All DATA'!",U$1,$N76))),"*",INDIRECT(CONCATENATE("'All DATA'!",U$1,$N76)))</f>
        <v>0.34624658346928833</v>
      </c>
      <c r="H76" s="16">
        <f t="shared" ref="H76:H77" ca="1" si="27">IF(ISBLANK(INDIRECT(CONCATENATE("'All DATA'!",V$1,$N76))),"*",INDIRECT(CONCATENATE("'All DATA'!",V$1,$N76)))</f>
        <v>0.6008602241667903</v>
      </c>
      <c r="I76" s="16">
        <f t="shared" ref="I76:I77" ca="1" si="28">IF(ISBLANK(INDIRECT(CONCATENATE("'All DATA'!",W$1,$N76))),"*",INDIRECT(CONCATENATE("'All DATA'!",W$1,$N76)))</f>
        <v>6.8659024938025726E-2</v>
      </c>
      <c r="K76" s="5"/>
      <c r="L76" s="5"/>
      <c r="M76" s="24"/>
      <c r="N76" s="24">
        <f>6+8*($M$1-1)</f>
        <v>6</v>
      </c>
      <c r="O76" s="24"/>
      <c r="P76" s="24"/>
      <c r="Q76" s="5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19"/>
      <c r="AC76" s="19"/>
    </row>
    <row r="77" spans="1:29" s="10" customFormat="1" ht="16" thickBot="1" x14ac:dyDescent="0.25">
      <c r="A77" s="14">
        <f ca="1">INDIRECT(CONCATENATE("'All DATA'!",O$1,$N77))</f>
        <v>2015</v>
      </c>
      <c r="B77" s="15">
        <f t="shared" ca="1" si="22"/>
        <v>470163</v>
      </c>
      <c r="C77" s="16">
        <f ca="1">IF(ISBLANK(INDIRECT(CONCATENATE("'All DATA'!",Q$1,$N77))),"*",INDIRECT(CONCATENATE("'All DATA'!",Q$1,$N77)))</f>
        <v>0.66173008084430296</v>
      </c>
      <c r="D77" s="16">
        <f t="shared" ca="1" si="23"/>
        <v>0.58182587740847325</v>
      </c>
      <c r="E77" s="16">
        <f t="shared" ca="1" si="24"/>
        <v>7.9904203435829699E-2</v>
      </c>
      <c r="F77" s="16">
        <f t="shared" ca="1" si="25"/>
        <v>0.31745160720856386</v>
      </c>
      <c r="G77" s="16">
        <f t="shared" ca="1" si="26"/>
        <v>0.3442784736357391</v>
      </c>
      <c r="H77" s="16">
        <f t="shared" ca="1" si="27"/>
        <v>0.59403653626508257</v>
      </c>
      <c r="I77" s="16">
        <f t="shared" ca="1" si="28"/>
        <v>6.7693544579220402E-2</v>
      </c>
      <c r="K77" s="5"/>
      <c r="L77" s="5"/>
      <c r="M77" s="24"/>
      <c r="N77" s="24">
        <f>7+8*($M$1-1)</f>
        <v>7</v>
      </c>
      <c r="O77" s="24"/>
      <c r="P77" s="24"/>
      <c r="Q77" s="5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19"/>
      <c r="AC77" s="19"/>
    </row>
    <row r="78" spans="1:29" s="9" customFormat="1" x14ac:dyDescent="0.2">
      <c r="A78" s="6"/>
      <c r="B78" s="7"/>
      <c r="C78" s="8"/>
      <c r="D78" s="8"/>
      <c r="E78" s="8"/>
      <c r="F78" s="8"/>
      <c r="G78" s="8"/>
      <c r="H78" s="8"/>
      <c r="I78" s="8"/>
      <c r="J78" s="5"/>
      <c r="K78" s="10"/>
      <c r="L78" s="18"/>
      <c r="M78" s="24"/>
      <c r="N78" s="24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0"/>
      <c r="AC78" s="20"/>
    </row>
    <row r="79" spans="1:29" s="10" customFormat="1" x14ac:dyDescent="0.2">
      <c r="B79" s="23"/>
      <c r="L79" s="18"/>
      <c r="M79" s="24"/>
      <c r="N79" s="5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19"/>
      <c r="AC79" s="19"/>
    </row>
    <row r="80" spans="1:29" s="10" customFormat="1" x14ac:dyDescent="0.2">
      <c r="A80" s="10" t="str">
        <f ca="1">CONCATENATE("Figure ", RIGHT(A74,LEN(A74)-6))</f>
        <v>Figure 3b. College Enrollment Rates in the First Two Years after High School Graduation for Classes 2014 and 2015, Student-Weighted Totals</v>
      </c>
      <c r="B80" s="23"/>
      <c r="L80" s="18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19"/>
      <c r="AC80" s="19"/>
    </row>
    <row r="81" spans="2:29" s="10" customFormat="1" x14ac:dyDescent="0.2">
      <c r="B81" s="23"/>
      <c r="L81" s="18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19"/>
      <c r="AC81" s="19"/>
    </row>
    <row r="82" spans="2:29" s="10" customFormat="1" x14ac:dyDescent="0.2">
      <c r="B82" s="23"/>
      <c r="L82" s="18"/>
      <c r="M82" s="24"/>
      <c r="N82" s="24"/>
      <c r="O82" s="24"/>
      <c r="P82" s="24"/>
      <c r="Q82" s="5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19"/>
      <c r="AC82" s="19"/>
    </row>
    <row r="83" spans="2:29" s="10" customFormat="1" x14ac:dyDescent="0.2">
      <c r="B83" s="23"/>
      <c r="L83" s="18"/>
      <c r="M83" s="24"/>
      <c r="N83" s="24"/>
      <c r="O83" s="24"/>
      <c r="P83" s="24"/>
      <c r="Q83" s="5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19"/>
      <c r="AC83" s="19"/>
    </row>
    <row r="84" spans="2:29" s="10" customFormat="1" x14ac:dyDescent="0.2">
      <c r="B84" s="23"/>
      <c r="L84" s="18"/>
      <c r="M84" s="24"/>
      <c r="N84" s="24"/>
      <c r="O84" s="24"/>
      <c r="P84" s="24"/>
      <c r="Q84" s="5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19"/>
      <c r="AC84" s="19"/>
    </row>
    <row r="85" spans="2:29" s="10" customFormat="1" x14ac:dyDescent="0.2">
      <c r="B85" s="23"/>
      <c r="L85" s="18"/>
      <c r="M85" s="24"/>
      <c r="N85" s="24"/>
      <c r="O85" s="24"/>
      <c r="P85" s="24"/>
      <c r="Q85" s="5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19"/>
      <c r="AC85" s="19"/>
    </row>
    <row r="86" spans="2:29" s="10" customFormat="1" x14ac:dyDescent="0.2">
      <c r="B86" s="23"/>
      <c r="L86" s="18"/>
      <c r="M86" s="24"/>
      <c r="N86" s="24"/>
      <c r="O86" s="24"/>
      <c r="P86" s="24"/>
      <c r="Q86" s="5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19"/>
      <c r="AC86" s="19"/>
    </row>
    <row r="87" spans="2:29" s="10" customFormat="1" x14ac:dyDescent="0.2">
      <c r="B87" s="23"/>
      <c r="L87" s="18"/>
      <c r="M87" s="24"/>
      <c r="N87" s="24"/>
      <c r="O87" s="24"/>
      <c r="P87" s="24"/>
      <c r="Q87" s="5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19"/>
      <c r="AC87" s="19"/>
    </row>
    <row r="88" spans="2:29" s="10" customFormat="1" x14ac:dyDescent="0.2">
      <c r="B88" s="23"/>
      <c r="L88" s="18"/>
      <c r="M88" s="24"/>
      <c r="N88" s="24"/>
      <c r="O88" s="24"/>
      <c r="P88" s="24"/>
      <c r="Q88" s="5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19"/>
      <c r="AC88" s="19"/>
    </row>
    <row r="89" spans="2:29" s="10" customFormat="1" x14ac:dyDescent="0.2">
      <c r="B89" s="23"/>
      <c r="L89" s="18"/>
      <c r="M89" s="24"/>
      <c r="N89" s="24"/>
      <c r="O89" s="24"/>
      <c r="P89" s="24"/>
      <c r="Q89" s="5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19"/>
      <c r="AC89" s="19"/>
    </row>
    <row r="90" spans="2:29" s="10" customFormat="1" x14ac:dyDescent="0.2">
      <c r="B90" s="23"/>
      <c r="L90" s="18"/>
      <c r="M90" s="24"/>
      <c r="N90" s="24"/>
      <c r="O90" s="24"/>
      <c r="P90" s="24"/>
      <c r="Q90" s="5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19"/>
      <c r="AC90" s="19"/>
    </row>
    <row r="91" spans="2:29" s="10" customFormat="1" x14ac:dyDescent="0.2">
      <c r="B91" s="23"/>
      <c r="L91" s="18"/>
      <c r="M91" s="24"/>
      <c r="N91" s="24"/>
      <c r="O91" s="24"/>
      <c r="P91" s="24"/>
      <c r="Q91" s="5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19"/>
      <c r="AC91" s="19"/>
    </row>
    <row r="92" spans="2:29" s="10" customFormat="1" x14ac:dyDescent="0.2">
      <c r="B92" s="23"/>
      <c r="L92" s="18"/>
      <c r="M92" s="24"/>
      <c r="N92" s="24"/>
      <c r="O92" s="24"/>
      <c r="P92" s="24"/>
      <c r="Q92" s="5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19"/>
      <c r="AC92" s="19"/>
    </row>
    <row r="93" spans="2:29" s="10" customFormat="1" x14ac:dyDescent="0.2">
      <c r="B93" s="23"/>
      <c r="L93" s="18"/>
      <c r="M93" s="24"/>
      <c r="N93" s="24"/>
      <c r="O93" s="24"/>
      <c r="P93" s="24"/>
      <c r="Q93" s="5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19"/>
      <c r="AC93" s="19"/>
    </row>
    <row r="94" spans="2:29" s="10" customFormat="1" x14ac:dyDescent="0.2">
      <c r="B94" s="23"/>
      <c r="L94" s="18"/>
      <c r="M94" s="24"/>
      <c r="N94" s="24"/>
      <c r="O94" s="24"/>
      <c r="P94" s="24"/>
      <c r="Q94" s="5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19"/>
      <c r="AC94" s="19"/>
    </row>
    <row r="95" spans="2:29" s="10" customFormat="1" x14ac:dyDescent="0.2">
      <c r="B95" s="23"/>
      <c r="L95" s="18"/>
      <c r="M95" s="24"/>
      <c r="N95" s="24"/>
      <c r="O95" s="24"/>
      <c r="P95" s="24"/>
      <c r="Q95" s="5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19"/>
      <c r="AC95" s="19"/>
    </row>
    <row r="96" spans="2:29" s="10" customFormat="1" x14ac:dyDescent="0.2">
      <c r="B96" s="23"/>
      <c r="L96" s="18"/>
      <c r="M96" s="24"/>
      <c r="N96" s="24"/>
      <c r="O96" s="24"/>
      <c r="P96" s="24"/>
      <c r="Q96" s="5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19"/>
      <c r="AC96" s="19"/>
    </row>
    <row r="97" spans="1:29" s="10" customFormat="1" x14ac:dyDescent="0.2">
      <c r="B97" s="23"/>
      <c r="L97" s="18"/>
      <c r="M97" s="24"/>
      <c r="N97" s="24"/>
      <c r="O97" s="24"/>
      <c r="P97" s="24"/>
      <c r="Q97" s="5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19"/>
      <c r="AC97" s="19"/>
    </row>
    <row r="98" spans="1:29" s="10" customFormat="1" x14ac:dyDescent="0.2">
      <c r="B98" s="23"/>
      <c r="L98" s="18"/>
      <c r="M98" s="24"/>
      <c r="N98" s="24"/>
      <c r="O98" s="24"/>
      <c r="P98" s="24"/>
      <c r="Q98" s="5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19"/>
      <c r="AC98" s="19"/>
    </row>
    <row r="99" spans="1:29" s="10" customFormat="1" x14ac:dyDescent="0.2">
      <c r="A99"/>
      <c r="B99" s="23"/>
      <c r="C99"/>
      <c r="D99"/>
      <c r="E99"/>
      <c r="F99"/>
      <c r="G99"/>
      <c r="H99"/>
      <c r="I99"/>
      <c r="J99"/>
      <c r="K99"/>
      <c r="L99" s="18"/>
      <c r="M99" s="24"/>
      <c r="N99" s="24"/>
      <c r="O99" s="24"/>
      <c r="P99" s="24"/>
      <c r="Q99" s="5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19"/>
      <c r="AC99" s="19"/>
    </row>
    <row r="100" spans="1:29" s="10" customFormat="1" x14ac:dyDescent="0.2">
      <c r="B100" s="23"/>
      <c r="L100" s="18"/>
      <c r="M100" s="24"/>
      <c r="N100" s="24"/>
      <c r="O100" s="24"/>
      <c r="P100" s="24"/>
      <c r="Q100" s="5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19"/>
      <c r="AC100" s="19"/>
    </row>
    <row r="101" spans="1:29" s="18" customFormat="1" ht="16" thickBot="1" x14ac:dyDescent="0.25">
      <c r="A101" s="11" t="str">
        <f ca="1">CONCATENATE("Table ",N101,"a. Persistence Rates from First to Second Year of College for Class of ",A103,", School Percentile Distribution")</f>
        <v>Table 4a. Persistence Rates from First to Second Year of College for Class of 2015, School Percentile Distribution</v>
      </c>
      <c r="B101" s="23"/>
      <c r="M101" s="24"/>
      <c r="N101" s="24">
        <f>4+5*($M$1-1)</f>
        <v>4</v>
      </c>
      <c r="O101" s="24"/>
      <c r="P101" s="24"/>
      <c r="Q101" s="5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19"/>
      <c r="AC101" s="19"/>
    </row>
    <row r="102" spans="1:29" s="18" customFormat="1" ht="33" thickBot="1" x14ac:dyDescent="0.25">
      <c r="A102" s="12"/>
      <c r="B102" s="21" t="s">
        <v>37</v>
      </c>
      <c r="C102" s="13" t="s">
        <v>38</v>
      </c>
      <c r="D102" s="13" t="s">
        <v>39</v>
      </c>
      <c r="E102" s="13" t="s">
        <v>40</v>
      </c>
      <c r="M102" s="24"/>
      <c r="N102" s="24"/>
      <c r="O102" s="24"/>
      <c r="P102" s="24"/>
      <c r="Q102" s="5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19"/>
      <c r="AC102" s="19"/>
    </row>
    <row r="103" spans="1:29" s="18" customFormat="1" ht="16" thickBot="1" x14ac:dyDescent="0.25">
      <c r="A103" s="14">
        <f ca="1">INDIRECT(CONCATENATE("'ALL DATA'!",O$1,$N103))</f>
        <v>2015</v>
      </c>
      <c r="B103" s="15">
        <f ca="1">INDIRECT(CONCATENATE("'ALL DATA'!",X$1,$N103))</f>
        <v>2127</v>
      </c>
      <c r="C103" s="16">
        <f ca="1">IF(ISBLANK(INDIRECT(CONCATENATE("'ALL DATA'!",Y$1,$N103))),"*",INDIRECT(CONCATENATE("'ALL DATA'!",Y$1,$N103)))</f>
        <v>0.7</v>
      </c>
      <c r="D103" s="16">
        <f t="shared" ref="D103" ca="1" si="29">IF(ISBLANK(INDIRECT(CONCATENATE("'ALL DATA'!",Z$1,$N103))),"*",INDIRECT(CONCATENATE("'ALL DATA'!",Z$1,$N103)))</f>
        <v>0.7807017543859649</v>
      </c>
      <c r="E103" s="16">
        <f t="shared" ref="E103" ca="1" si="30">IF(ISBLANK(INDIRECT(CONCATENATE("'ALL DATA'!",AA$1,$N103))),"*",INDIRECT(CONCATENATE("'ALL DATA'!",AA$1,$N103)))</f>
        <v>0.84228187919463082</v>
      </c>
      <c r="M103" s="24"/>
      <c r="N103" s="24">
        <f>8+8*($M$1-1)</f>
        <v>8</v>
      </c>
      <c r="O103" s="24"/>
      <c r="P103" s="24"/>
      <c r="Q103" s="5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19"/>
      <c r="AC103" s="19"/>
    </row>
    <row r="106" spans="1:29" ht="16" thickBot="1" x14ac:dyDescent="0.25">
      <c r="A106" s="11" t="str">
        <f ca="1">CONCATENATE("Table ",N106,"b. Persistence Rates from First to Second Year of College for Class of ",A108,", Student-Weighted Totals")</f>
        <v>Table 4b. Persistence Rates from First to Second Year of College for Class of 2015, Student-Weighted Totals</v>
      </c>
      <c r="C106" s="10"/>
      <c r="D106" s="10"/>
      <c r="E106" s="10"/>
      <c r="F106" s="10"/>
      <c r="G106" s="10"/>
      <c r="H106" s="10"/>
      <c r="I106" s="10"/>
      <c r="J106" s="10"/>
      <c r="K106" s="10"/>
      <c r="N106" s="24">
        <f>4+5*($M$1-1)</f>
        <v>4</v>
      </c>
    </row>
    <row r="107" spans="1:29" s="10" customFormat="1" ht="49" thickBot="1" x14ac:dyDescent="0.25">
      <c r="A107" s="12"/>
      <c r="B107" s="21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M107" s="24"/>
      <c r="N107" s="25"/>
      <c r="O107" s="24"/>
      <c r="P107" s="24"/>
      <c r="Q107" s="5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19"/>
      <c r="AC107" s="19"/>
    </row>
    <row r="108" spans="1:29" s="10" customFormat="1" ht="16" thickBot="1" x14ac:dyDescent="0.25">
      <c r="A108" s="14">
        <f ca="1">INDIRECT(CONCATENATE("'All DATA'!",O$1,$N108))</f>
        <v>2015</v>
      </c>
      <c r="B108" s="15">
        <f t="shared" ref="B108" ca="1" si="31">INDIRECT(CONCATENATE("'All DATA'!",P$1,$N108))</f>
        <v>289159</v>
      </c>
      <c r="C108" s="16">
        <f ca="1">IF(ISBLANK(INDIRECT(CONCATENATE("'All DATA'!",Q$1,$N108))),"*",INDIRECT(CONCATENATE("'All DATA'!",Q$1,$N108)))</f>
        <v>0.79262274388831055</v>
      </c>
      <c r="D108" s="16">
        <f t="shared" ref="D108" ca="1" si="32">IF(ISBLANK(INDIRECT(CONCATENATE("'All DATA'!",R$1,$N108))),"*",INDIRECT(CONCATENATE("'All DATA'!",R$1,$N108)))</f>
        <v>0.78590853197124477</v>
      </c>
      <c r="E108" s="16">
        <f t="shared" ref="E108" ca="1" si="33">IF(ISBLANK(INDIRECT(CONCATENATE("'All DATA'!",S$1,$N108))),"*",INDIRECT(CONCATENATE("'All DATA'!",S$1,$N108)))</f>
        <v>0.84070446783889818</v>
      </c>
      <c r="F108" s="16">
        <f t="shared" ref="F108" ca="1" si="34">IF(ISBLANK(INDIRECT(CONCATENATE("'All DATA'!",T$1,$N108))),"*",INDIRECT(CONCATENATE("'All DATA'!",T$1,$N108)))</f>
        <v>0.71896633368660789</v>
      </c>
      <c r="G108" s="16">
        <f t="shared" ref="G108" ca="1" si="35">IF(ISBLANK(INDIRECT(CONCATENATE("'All DATA'!",U$1,$N108))),"*",INDIRECT(CONCATENATE("'All DATA'!",U$1,$N108)))</f>
        <v>0.85539143468402101</v>
      </c>
      <c r="H108" s="16">
        <f t="shared" ref="H108" ca="1" si="36">IF(ISBLANK(INDIRECT(CONCATENATE("'All DATA'!",V$1,$N108))),"*",INDIRECT(CONCATENATE("'All DATA'!",V$1,$N108)))</f>
        <v>0.78873071768424041</v>
      </c>
      <c r="I108" s="16">
        <f t="shared" ref="I108" ca="1" si="37">IF(ISBLANK(INDIRECT(CONCATENATE("'All DATA'!",W$1,$N108))),"*",INDIRECT(CONCATENATE("'All DATA'!",W$1,$N108)))</f>
        <v>0.82787284362826929</v>
      </c>
      <c r="K108" s="5"/>
      <c r="L108" s="5"/>
      <c r="M108" s="24"/>
      <c r="N108" s="24">
        <f>8+8*($M$1-1)</f>
        <v>8</v>
      </c>
      <c r="O108" s="24"/>
      <c r="P108" s="24"/>
      <c r="Q108" s="5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19"/>
      <c r="AC108" s="19"/>
    </row>
    <row r="109" spans="1:29" s="9" customFormat="1" x14ac:dyDescent="0.2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10"/>
      <c r="L109" s="18"/>
      <c r="M109" s="24"/>
      <c r="N109" s="24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0"/>
      <c r="AC109" s="20"/>
    </row>
    <row r="110" spans="1:29" s="10" customFormat="1" x14ac:dyDescent="0.2">
      <c r="B110" s="23"/>
      <c r="L110" s="18"/>
      <c r="M110" s="24"/>
      <c r="N110" s="5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19"/>
      <c r="AC110" s="19"/>
    </row>
    <row r="111" spans="1:29" s="10" customFormat="1" x14ac:dyDescent="0.2">
      <c r="A111" s="10" t="str">
        <f ca="1">CONCATENATE("Figure ", RIGHT(A106,LEN(A106)-6))</f>
        <v>Figure 4b. Persistence Rates from First to Second Year of College for Class of 2015, Student-Weighted Totals</v>
      </c>
      <c r="B111" s="23"/>
      <c r="L111" s="18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19"/>
      <c r="AC111" s="19"/>
    </row>
    <row r="112" spans="1:29" s="10" customFormat="1" x14ac:dyDescent="0.2">
      <c r="B112" s="23"/>
      <c r="L112" s="18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19"/>
      <c r="AC112" s="19"/>
    </row>
    <row r="113" spans="2:29" s="10" customFormat="1" x14ac:dyDescent="0.2">
      <c r="B113" s="23"/>
      <c r="L113" s="18"/>
      <c r="M113" s="24"/>
      <c r="N113" s="24"/>
      <c r="O113" s="24"/>
      <c r="P113" s="24"/>
      <c r="Q113" s="5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19"/>
      <c r="AC113" s="19"/>
    </row>
    <row r="114" spans="2:29" s="10" customFormat="1" x14ac:dyDescent="0.2">
      <c r="B114" s="23"/>
      <c r="L114" s="18"/>
      <c r="M114" s="24"/>
      <c r="N114" s="24"/>
      <c r="O114" s="24"/>
      <c r="P114" s="24"/>
      <c r="Q114" s="5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19"/>
      <c r="AC114" s="19"/>
    </row>
    <row r="115" spans="2:29" s="10" customFormat="1" x14ac:dyDescent="0.2">
      <c r="B115" s="23"/>
      <c r="L115" s="18"/>
      <c r="M115" s="24"/>
      <c r="N115" s="24"/>
      <c r="O115" s="24"/>
      <c r="P115" s="24"/>
      <c r="Q115" s="5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19"/>
      <c r="AC115" s="19"/>
    </row>
    <row r="116" spans="2:29" s="10" customFormat="1" x14ac:dyDescent="0.2">
      <c r="B116" s="23"/>
      <c r="L116" s="18"/>
      <c r="M116" s="24"/>
      <c r="N116" s="24"/>
      <c r="O116" s="24"/>
      <c r="P116" s="24"/>
      <c r="Q116" s="5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19"/>
      <c r="AC116" s="19"/>
    </row>
    <row r="117" spans="2:29" s="10" customFormat="1" x14ac:dyDescent="0.2">
      <c r="B117" s="23"/>
      <c r="L117" s="18"/>
      <c r="M117" s="24"/>
      <c r="N117" s="24"/>
      <c r="O117" s="24"/>
      <c r="P117" s="24"/>
      <c r="Q117" s="5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19"/>
      <c r="AC117" s="19"/>
    </row>
    <row r="118" spans="2:29" s="10" customFormat="1" x14ac:dyDescent="0.2">
      <c r="B118" s="23"/>
      <c r="L118" s="18"/>
      <c r="M118" s="24"/>
      <c r="N118" s="24"/>
      <c r="O118" s="24"/>
      <c r="P118" s="24"/>
      <c r="Q118" s="5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19"/>
      <c r="AC118" s="19"/>
    </row>
    <row r="119" spans="2:29" s="10" customFormat="1" x14ac:dyDescent="0.2">
      <c r="B119" s="23"/>
      <c r="L119" s="18"/>
      <c r="M119" s="24"/>
      <c r="N119" s="24"/>
      <c r="O119" s="24"/>
      <c r="P119" s="24"/>
      <c r="Q119" s="5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19"/>
      <c r="AC119" s="19"/>
    </row>
    <row r="120" spans="2:29" s="10" customFormat="1" x14ac:dyDescent="0.2">
      <c r="B120" s="23"/>
      <c r="L120" s="18"/>
      <c r="M120" s="24"/>
      <c r="N120" s="24"/>
      <c r="O120" s="24"/>
      <c r="P120" s="24"/>
      <c r="Q120" s="5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19"/>
      <c r="AC120" s="19"/>
    </row>
    <row r="121" spans="2:29" s="10" customFormat="1" x14ac:dyDescent="0.2">
      <c r="B121" s="23"/>
      <c r="L121" s="18"/>
      <c r="M121" s="24"/>
      <c r="N121" s="24"/>
      <c r="O121" s="24"/>
      <c r="P121" s="24"/>
      <c r="Q121" s="5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19"/>
      <c r="AC121" s="19"/>
    </row>
    <row r="122" spans="2:29" s="10" customFormat="1" x14ac:dyDescent="0.2">
      <c r="B122" s="23"/>
      <c r="L122" s="18"/>
      <c r="M122" s="24"/>
      <c r="N122" s="24"/>
      <c r="O122" s="24"/>
      <c r="P122" s="24"/>
      <c r="Q122" s="5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19"/>
      <c r="AC122" s="19"/>
    </row>
    <row r="123" spans="2:29" s="10" customFormat="1" x14ac:dyDescent="0.2">
      <c r="B123" s="23"/>
      <c r="L123" s="18"/>
      <c r="M123" s="24"/>
      <c r="N123" s="24"/>
      <c r="O123" s="24"/>
      <c r="P123" s="24"/>
      <c r="Q123" s="5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19"/>
      <c r="AC123" s="19"/>
    </row>
    <row r="124" spans="2:29" s="10" customFormat="1" x14ac:dyDescent="0.2">
      <c r="B124" s="23"/>
      <c r="L124" s="18"/>
      <c r="M124" s="24"/>
      <c r="N124" s="24"/>
      <c r="O124" s="24"/>
      <c r="P124" s="24"/>
      <c r="Q124" s="5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19"/>
      <c r="AC124" s="19"/>
    </row>
    <row r="125" spans="2:29" s="10" customFormat="1" x14ac:dyDescent="0.2">
      <c r="B125" s="23"/>
      <c r="L125" s="18"/>
      <c r="M125" s="24"/>
      <c r="N125" s="24"/>
      <c r="O125" s="24"/>
      <c r="P125" s="24"/>
      <c r="Q125" s="5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19"/>
      <c r="AC125" s="19"/>
    </row>
    <row r="126" spans="2:29" s="10" customFormat="1" x14ac:dyDescent="0.2">
      <c r="B126" s="23"/>
      <c r="L126" s="18"/>
      <c r="M126" s="24"/>
      <c r="N126" s="24"/>
      <c r="O126" s="24"/>
      <c r="P126" s="24"/>
      <c r="Q126" s="5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19"/>
      <c r="AC126" s="19"/>
    </row>
    <row r="127" spans="2:29" s="10" customFormat="1" x14ac:dyDescent="0.2">
      <c r="B127" s="23"/>
      <c r="L127" s="18"/>
      <c r="M127" s="24"/>
      <c r="N127" s="24"/>
      <c r="O127" s="24"/>
      <c r="P127" s="24"/>
      <c r="Q127" s="5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19"/>
      <c r="AC127" s="19"/>
    </row>
    <row r="128" spans="2:29" s="10" customFormat="1" x14ac:dyDescent="0.2">
      <c r="B128" s="23"/>
      <c r="L128" s="18"/>
      <c r="M128" s="24"/>
      <c r="N128" s="24"/>
      <c r="O128" s="24"/>
      <c r="P128" s="24"/>
      <c r="Q128" s="5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19"/>
      <c r="AC128" s="19"/>
    </row>
    <row r="129" spans="1:29" s="10" customFormat="1" x14ac:dyDescent="0.2">
      <c r="B129" s="23"/>
      <c r="L129" s="18"/>
      <c r="M129" s="24"/>
      <c r="N129" s="24"/>
      <c r="O129" s="24"/>
      <c r="P129" s="24"/>
      <c r="Q129" s="5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19"/>
      <c r="AC129" s="19"/>
    </row>
    <row r="130" spans="1:29" s="10" customFormat="1" x14ac:dyDescent="0.2">
      <c r="A130"/>
      <c r="B130" s="23"/>
      <c r="C130"/>
      <c r="D130"/>
      <c r="E130"/>
      <c r="F130"/>
      <c r="G130"/>
      <c r="H130"/>
      <c r="I130"/>
      <c r="J130"/>
      <c r="K130"/>
      <c r="L130" s="18"/>
      <c r="M130" s="24"/>
      <c r="N130" s="24"/>
      <c r="O130" s="24"/>
      <c r="P130" s="24"/>
      <c r="Q130" s="5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19"/>
      <c r="AC130" s="19"/>
    </row>
    <row r="131" spans="1:29" s="10" customFormat="1" x14ac:dyDescent="0.2">
      <c r="A131"/>
      <c r="B131" s="23"/>
      <c r="C131"/>
      <c r="D131"/>
      <c r="E131"/>
      <c r="F131"/>
      <c r="G131"/>
      <c r="H131"/>
      <c r="I131"/>
      <c r="J131"/>
      <c r="K131"/>
      <c r="L131" s="18"/>
      <c r="M131" s="24"/>
      <c r="N131" s="24"/>
      <c r="O131" s="24"/>
      <c r="P131" s="24"/>
      <c r="Q131" s="5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19"/>
      <c r="AC131" s="19"/>
    </row>
    <row r="132" spans="1:29" s="22" customFormat="1" ht="16" thickBot="1" x14ac:dyDescent="0.25">
      <c r="A132" s="11" t="str">
        <f ca="1">CONCATENATE("Table ",N132,"a. Six-Year Completion Rates for Class of ",A134,", School Percentile Distribution")</f>
        <v>Table 5a. Six-Year Completion Rates for Class of 2011, School Percentile Distribution</v>
      </c>
      <c r="B132" s="23"/>
      <c r="M132" s="24"/>
      <c r="N132" s="24">
        <f>5+5*($M$1-1)</f>
        <v>5</v>
      </c>
      <c r="O132" s="24"/>
      <c r="P132" s="24"/>
      <c r="Q132" s="5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19"/>
      <c r="AC132" s="19"/>
    </row>
    <row r="133" spans="1:29" s="22" customFormat="1" ht="33" thickBot="1" x14ac:dyDescent="0.25">
      <c r="A133" s="12"/>
      <c r="B133" s="21" t="s">
        <v>37</v>
      </c>
      <c r="C133" s="13" t="s">
        <v>38</v>
      </c>
      <c r="D133" s="13" t="s">
        <v>39</v>
      </c>
      <c r="E133" s="13" t="s">
        <v>40</v>
      </c>
      <c r="M133" s="24"/>
      <c r="N133" s="24"/>
      <c r="O133" s="24"/>
      <c r="P133" s="24"/>
      <c r="Q133" s="5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19"/>
      <c r="AC133" s="19"/>
    </row>
    <row r="134" spans="1:29" s="22" customFormat="1" ht="16" thickBot="1" x14ac:dyDescent="0.25">
      <c r="A134" s="14">
        <f ca="1">INDIRECT(CONCATENATE("'ALL DATA'!",O$1,$N134))</f>
        <v>2011</v>
      </c>
      <c r="B134" s="15">
        <f ca="1">INDIRECT(CONCATENATE("'ALL DATA'!",X$1,$N134))</f>
        <v>1699</v>
      </c>
      <c r="C134" s="16">
        <f ca="1">IF(ISBLANK(INDIRECT(CONCATENATE("'ALL DATA'!",Y$1,$N134))),"*",INDIRECT(CONCATENATE("'ALL DATA'!",Y$1,$N134)))</f>
        <v>0.16759776536312848</v>
      </c>
      <c r="D134" s="16">
        <f t="shared" ref="D134:E134" ca="1" si="38">IF(ISBLANK(INDIRECT(CONCATENATE("'ALL DATA'!",Z$1,$N134))),"*",INDIRECT(CONCATENATE("'ALL DATA'!",Z$1,$N134)))</f>
        <v>0.24374999999999999</v>
      </c>
      <c r="E134" s="16">
        <f t="shared" ca="1" si="38"/>
        <v>0.33136792452830188</v>
      </c>
      <c r="M134" s="24"/>
      <c r="N134" s="24">
        <f>9+8*($M$1-1)</f>
        <v>9</v>
      </c>
      <c r="O134" s="24"/>
      <c r="P134" s="24"/>
      <c r="Q134" s="5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19"/>
      <c r="AC134" s="19"/>
    </row>
    <row r="135" spans="1:29" s="22" customFormat="1" x14ac:dyDescent="0.2">
      <c r="B135" s="23"/>
      <c r="M135" s="24"/>
      <c r="N135" s="24"/>
      <c r="O135" s="24"/>
      <c r="P135" s="24"/>
      <c r="Q135" s="5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19"/>
      <c r="AC135" s="19"/>
    </row>
    <row r="136" spans="1:29" s="22" customFormat="1" x14ac:dyDescent="0.2">
      <c r="B136" s="23"/>
      <c r="M136" s="24"/>
      <c r="N136" s="24"/>
      <c r="O136" s="24"/>
      <c r="P136" s="24"/>
      <c r="Q136" s="5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19"/>
      <c r="AC136" s="19"/>
    </row>
    <row r="137" spans="1:29" s="22" customFormat="1" ht="16" thickBot="1" x14ac:dyDescent="0.25">
      <c r="A137" s="11" t="str">
        <f ca="1">CONCATENATE("Table ",N137,"b. Six-Year Completion Rates for Class of ",A139, ", Student-Weighted Totals")</f>
        <v>Table 5b. Six-Year Completion Rates for Class of 2011, Student-Weighted Totals</v>
      </c>
      <c r="B137" s="23"/>
      <c r="M137" s="24"/>
      <c r="N137" s="24">
        <f>5+5*($M$1-1)</f>
        <v>5</v>
      </c>
      <c r="O137" s="24"/>
      <c r="P137" s="24"/>
      <c r="Q137" s="5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19"/>
      <c r="AC137" s="19"/>
    </row>
    <row r="138" spans="1:29" s="22" customFormat="1" ht="33" thickBot="1" x14ac:dyDescent="0.25">
      <c r="A138" s="12"/>
      <c r="B138" s="21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M138" s="24"/>
      <c r="N138" s="25"/>
      <c r="O138" s="24"/>
      <c r="P138" s="24"/>
      <c r="Q138" s="5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19"/>
      <c r="AC138" s="19"/>
    </row>
    <row r="139" spans="1:29" s="22" customFormat="1" ht="16" thickBot="1" x14ac:dyDescent="0.25">
      <c r="A139" s="14">
        <f ca="1">INDIRECT(CONCATENATE("'All DATA'!",O$1,$N139))</f>
        <v>2011</v>
      </c>
      <c r="B139" s="15">
        <f t="shared" ref="B139" ca="1" si="39">INDIRECT(CONCATENATE("'All DATA'!",P$1,$N139))</f>
        <v>373333</v>
      </c>
      <c r="C139" s="16">
        <f ca="1">IF(ISBLANK(INDIRECT(CONCATENATE("'All DATA'!",Q$1,$N139))),"*",INDIRECT(CONCATENATE("'All DATA'!",Q$1,$N139)))</f>
        <v>0.26138862623984488</v>
      </c>
      <c r="D139" s="16">
        <f t="shared" ref="D139:I139" ca="1" si="40">IF(ISBLANK(INDIRECT(CONCATENATE("'All DATA'!",R$1,$N139))),"*",INDIRECT(CONCATENATE("'All DATA'!",R$1,$N139)))</f>
        <v>0.20925018683052396</v>
      </c>
      <c r="E139" s="16">
        <f t="shared" ca="1" si="40"/>
        <v>5.2138439409320898E-2</v>
      </c>
      <c r="F139" s="16">
        <f t="shared" ca="1" si="40"/>
        <v>7.6599175534978151E-2</v>
      </c>
      <c r="G139" s="16">
        <f t="shared" ca="1" si="40"/>
        <v>0.18478945070486671</v>
      </c>
      <c r="H139" s="16">
        <f t="shared" ca="1" si="40"/>
        <v>0.22523055824156984</v>
      </c>
      <c r="I139" s="16">
        <f t="shared" ca="1" si="40"/>
        <v>3.6158067998274999E-2</v>
      </c>
      <c r="K139" s="5"/>
      <c r="L139" s="5"/>
      <c r="M139" s="24"/>
      <c r="N139" s="24">
        <f>9+8*($M$1-1)</f>
        <v>9</v>
      </c>
      <c r="O139" s="24"/>
      <c r="P139" s="24"/>
      <c r="Q139" s="5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19"/>
      <c r="AC139" s="19"/>
    </row>
    <row r="140" spans="1:29" s="9" customFormat="1" x14ac:dyDescent="0.2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22"/>
      <c r="L140" s="22"/>
      <c r="M140" s="24"/>
      <c r="N140" s="24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0"/>
      <c r="AC140" s="20"/>
    </row>
    <row r="141" spans="1:29" s="22" customFormat="1" x14ac:dyDescent="0.2">
      <c r="B141" s="23"/>
      <c r="M141" s="24"/>
      <c r="N141" s="5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19"/>
      <c r="AC141" s="19"/>
    </row>
    <row r="142" spans="1:29" s="22" customFormat="1" x14ac:dyDescent="0.2">
      <c r="A142" s="22" t="str">
        <f ca="1">CONCATENATE("Figure ", RIGHT(A137,LEN(A137)-6))</f>
        <v>Figure 5b. Six-Year Completion Rates for Class of 2011, Student-Weighted Totals</v>
      </c>
      <c r="B142" s="23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19"/>
      <c r="AC142" s="19"/>
    </row>
    <row r="143" spans="1:29" s="22" customFormat="1" x14ac:dyDescent="0.2">
      <c r="B143" s="23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19"/>
      <c r="AC143" s="19"/>
    </row>
    <row r="144" spans="1:29" s="22" customFormat="1" x14ac:dyDescent="0.2">
      <c r="B144" s="23"/>
      <c r="M144" s="24"/>
      <c r="N144" s="24"/>
      <c r="O144" s="24"/>
      <c r="P144" s="24"/>
      <c r="Q144" s="5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19"/>
      <c r="AC144" s="19"/>
    </row>
    <row r="145" spans="2:29" s="22" customFormat="1" x14ac:dyDescent="0.2">
      <c r="B145" s="23"/>
      <c r="M145" s="24"/>
      <c r="N145" s="24"/>
      <c r="O145" s="24"/>
      <c r="P145" s="24"/>
      <c r="Q145" s="5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19"/>
      <c r="AC145" s="19"/>
    </row>
    <row r="146" spans="2:29" s="22" customFormat="1" x14ac:dyDescent="0.2">
      <c r="B146" s="23"/>
      <c r="M146" s="24"/>
      <c r="N146" s="24"/>
      <c r="O146" s="24"/>
      <c r="P146" s="24"/>
      <c r="Q146" s="5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19"/>
      <c r="AC146" s="19"/>
    </row>
    <row r="147" spans="2:29" s="22" customFormat="1" x14ac:dyDescent="0.2">
      <c r="B147" s="23"/>
      <c r="M147" s="24"/>
      <c r="N147" s="24"/>
      <c r="O147" s="24"/>
      <c r="P147" s="24"/>
      <c r="Q147" s="5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19"/>
      <c r="AC147" s="19"/>
    </row>
    <row r="148" spans="2:29" s="22" customFormat="1" x14ac:dyDescent="0.2">
      <c r="B148" s="23"/>
      <c r="M148" s="24"/>
      <c r="N148" s="24"/>
      <c r="O148" s="24"/>
      <c r="P148" s="24"/>
      <c r="Q148" s="5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19"/>
      <c r="AC148" s="19"/>
    </row>
    <row r="149" spans="2:29" s="22" customFormat="1" x14ac:dyDescent="0.2">
      <c r="B149" s="23"/>
      <c r="M149" s="24"/>
      <c r="N149" s="24"/>
      <c r="O149" s="24"/>
      <c r="P149" s="24"/>
      <c r="Q149" s="5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19"/>
      <c r="AC149" s="19"/>
    </row>
    <row r="150" spans="2:29" s="22" customFormat="1" x14ac:dyDescent="0.2">
      <c r="B150" s="23"/>
      <c r="M150" s="24"/>
      <c r="N150" s="24"/>
      <c r="O150" s="24"/>
      <c r="P150" s="24"/>
      <c r="Q150" s="5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19"/>
      <c r="AC150" s="19"/>
    </row>
    <row r="151" spans="2:29" s="22" customFormat="1" x14ac:dyDescent="0.2">
      <c r="B151" s="23"/>
      <c r="M151" s="24"/>
      <c r="N151" s="24"/>
      <c r="O151" s="24"/>
      <c r="P151" s="24"/>
      <c r="Q151" s="5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19"/>
      <c r="AC151" s="19"/>
    </row>
    <row r="152" spans="2:29" s="22" customFormat="1" x14ac:dyDescent="0.2">
      <c r="B152" s="23"/>
      <c r="M152" s="24"/>
      <c r="N152" s="24"/>
      <c r="O152" s="24"/>
      <c r="P152" s="24"/>
      <c r="Q152" s="5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19"/>
      <c r="AC152" s="19"/>
    </row>
    <row r="153" spans="2:29" s="22" customFormat="1" x14ac:dyDescent="0.2">
      <c r="B153" s="23"/>
      <c r="M153" s="24"/>
      <c r="N153" s="24"/>
      <c r="O153" s="24"/>
      <c r="P153" s="24"/>
      <c r="Q153" s="5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19"/>
      <c r="AC153" s="19"/>
    </row>
    <row r="154" spans="2:29" s="22" customFormat="1" x14ac:dyDescent="0.2">
      <c r="B154" s="23"/>
      <c r="M154" s="24"/>
      <c r="N154" s="24"/>
      <c r="O154" s="24"/>
      <c r="P154" s="24"/>
      <c r="Q154" s="5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19"/>
      <c r="AC154" s="19"/>
    </row>
    <row r="155" spans="2:29" s="22" customFormat="1" x14ac:dyDescent="0.2">
      <c r="B155" s="23"/>
      <c r="M155" s="24"/>
      <c r="N155" s="24"/>
      <c r="O155" s="24"/>
      <c r="P155" s="24"/>
      <c r="Q155" s="5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19"/>
      <c r="AC155" s="19"/>
    </row>
    <row r="156" spans="2:29" s="22" customFormat="1" x14ac:dyDescent="0.2">
      <c r="B156" s="23"/>
      <c r="M156" s="24"/>
      <c r="N156" s="24"/>
      <c r="O156" s="24"/>
      <c r="P156" s="24"/>
      <c r="Q156" s="5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19"/>
      <c r="AC156" s="19"/>
    </row>
    <row r="157" spans="2:29" s="22" customFormat="1" x14ac:dyDescent="0.2">
      <c r="B157" s="23"/>
      <c r="M157" s="24"/>
      <c r="N157" s="24"/>
      <c r="O157" s="24"/>
      <c r="P157" s="24"/>
      <c r="Q157" s="5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19"/>
      <c r="AC157" s="19"/>
    </row>
    <row r="158" spans="2:29" s="22" customFormat="1" x14ac:dyDescent="0.2">
      <c r="B158" s="23"/>
      <c r="M158" s="24"/>
      <c r="N158" s="24"/>
      <c r="O158" s="24"/>
      <c r="P158" s="24"/>
      <c r="Q158" s="5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19"/>
      <c r="AC158" s="19"/>
    </row>
    <row r="159" spans="2:29" s="22" customFormat="1" x14ac:dyDescent="0.2">
      <c r="B159" s="23"/>
      <c r="M159" s="24"/>
      <c r="N159" s="24"/>
      <c r="O159" s="24"/>
      <c r="P159" s="24"/>
      <c r="Q159" s="5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19"/>
      <c r="AC159" s="19"/>
    </row>
    <row r="160" spans="2:29" s="22" customFormat="1" x14ac:dyDescent="0.2">
      <c r="B160" s="23"/>
      <c r="M160" s="24"/>
      <c r="N160" s="24"/>
      <c r="O160" s="24"/>
      <c r="P160" s="24"/>
      <c r="Q160" s="5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19"/>
      <c r="AC160" s="19"/>
    </row>
    <row r="161" spans="1:29" s="22" customFormat="1" x14ac:dyDescent="0.2">
      <c r="B161" s="23"/>
      <c r="M161" s="24"/>
      <c r="N161" s="24"/>
      <c r="O161" s="24"/>
      <c r="P161" s="24"/>
      <c r="Q161" s="5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19"/>
      <c r="AC161" s="19"/>
    </row>
    <row r="163" spans="1:29" x14ac:dyDescent="0.2">
      <c r="A163" s="28"/>
    </row>
    <row r="164" spans="1:29" x14ac:dyDescent="0.2">
      <c r="A164" s="28" t="s">
        <v>47</v>
      </c>
    </row>
  </sheetData>
  <pageMargins left="0.7" right="0.7" top="0.75" bottom="0.75" header="0.3" footer="0.3"/>
  <pageSetup scale="8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164"/>
  <sheetViews>
    <sheetView workbookViewId="0">
      <selection activeCell="M2" sqref="M2"/>
    </sheetView>
  </sheetViews>
  <sheetFormatPr baseColWidth="10" defaultColWidth="9.1640625" defaultRowHeight="15" x14ac:dyDescent="0.2"/>
  <cols>
    <col min="1" max="1" width="11.6640625" style="37" customWidth="1"/>
    <col min="2" max="2" width="10.6640625" style="38" customWidth="1"/>
    <col min="3" max="9" width="10.6640625" style="37" customWidth="1"/>
    <col min="10" max="12" width="9.1640625" style="37"/>
    <col min="13" max="16" width="9.1640625" style="24" customWidth="1"/>
    <col min="17" max="17" width="9.1640625" style="5" customWidth="1"/>
    <col min="18" max="23" width="9.1640625" style="24" customWidth="1"/>
    <col min="24" max="27" width="9.1640625" style="24"/>
    <col min="28" max="29" width="9.1640625" style="19"/>
    <col min="30" max="16384" width="9.1640625" style="37"/>
  </cols>
  <sheetData>
    <row r="1" spans="1:30" ht="32" thickBot="1" x14ac:dyDescent="0.25">
      <c r="A1" s="17" t="str">
        <f ca="1">INDIRECT(CONCATENATE("'All DATA'!A",$N1))</f>
        <v>Higher Income Schools</v>
      </c>
      <c r="M1" s="27">
        <v>2</v>
      </c>
      <c r="N1" s="24">
        <f>2+8*($M$1-1)</f>
        <v>10</v>
      </c>
      <c r="O1" s="24" t="s">
        <v>23</v>
      </c>
      <c r="P1" s="24" t="s">
        <v>24</v>
      </c>
      <c r="Q1" s="24" t="s">
        <v>25</v>
      </c>
      <c r="R1" s="24" t="s">
        <v>26</v>
      </c>
      <c r="S1" s="24" t="s">
        <v>27</v>
      </c>
      <c r="T1" s="24" t="s">
        <v>28</v>
      </c>
      <c r="U1" s="24" t="s">
        <v>29</v>
      </c>
      <c r="V1" s="24" t="s">
        <v>30</v>
      </c>
      <c r="W1" s="24" t="s">
        <v>31</v>
      </c>
      <c r="X1" s="24" t="s">
        <v>42</v>
      </c>
      <c r="Y1" s="24" t="s">
        <v>43</v>
      </c>
      <c r="Z1" s="24" t="s">
        <v>44</v>
      </c>
      <c r="AA1" s="24" t="s">
        <v>45</v>
      </c>
      <c r="AD1" s="5"/>
    </row>
    <row r="2" spans="1:30" ht="16" thickBot="1" x14ac:dyDescent="0.25">
      <c r="A2" s="37" t="str">
        <f ca="1">CONCATENATE("Table ",N2,"a. College Enrollment Rates in the First Fall after High School Graduation for Classes ",A4," and ",A5,", School Percentile Distribution")</f>
        <v>Table 6a. College Enrollment Rates in the First Fall after High School Graduation for Classes 2016 and 2017, School Percentile Distribution</v>
      </c>
      <c r="N2" s="24">
        <f>1+5*($M$1-1)</f>
        <v>6</v>
      </c>
    </row>
    <row r="3" spans="1:30" ht="33" thickBot="1" x14ac:dyDescent="0.25">
      <c r="A3" s="12"/>
      <c r="B3" s="21" t="s">
        <v>37</v>
      </c>
      <c r="C3" s="13" t="s">
        <v>38</v>
      </c>
      <c r="D3" s="13" t="s">
        <v>39</v>
      </c>
      <c r="E3" s="13" t="s">
        <v>40</v>
      </c>
    </row>
    <row r="4" spans="1:30" ht="16" thickBot="1" x14ac:dyDescent="0.25">
      <c r="A4" s="14">
        <f ca="1">INDIRECT(CONCATENATE("'ALL DATA'!",O$1,$N4))</f>
        <v>2016</v>
      </c>
      <c r="B4" s="15">
        <f ca="1">INDIRECT(CONCATENATE("'ALL DATA'!",X$1,$N4))</f>
        <v>3621</v>
      </c>
      <c r="C4" s="16">
        <f ca="1">IF(ISBLANK(INDIRECT(CONCATENATE("'ALL DATA'!",Y$1,$N4))),"*",INDIRECT(CONCATENATE("'ALL DATA'!",Y$1,$N4)))</f>
        <v>0.59023668639053251</v>
      </c>
      <c r="D4" s="16">
        <f t="shared" ref="D4:E5" ca="1" si="0">IF(ISBLANK(INDIRECT(CONCATENATE("'ALL DATA'!",Z$1,$N4))),"*",INDIRECT(CONCATENATE("'ALL DATA'!",Z$1,$N4)))</f>
        <v>0.68843069873997709</v>
      </c>
      <c r="E4" s="16">
        <f t="shared" ca="1" si="0"/>
        <v>0.77510608203677511</v>
      </c>
      <c r="N4" s="24">
        <f>2+8*($M$1-1)</f>
        <v>10</v>
      </c>
    </row>
    <row r="5" spans="1:30" ht="16" thickBot="1" x14ac:dyDescent="0.25">
      <c r="A5" s="14">
        <f ca="1">INDIRECT(CONCATENATE("'ALL DATA'!",O$1,$N5))</f>
        <v>2017</v>
      </c>
      <c r="B5" s="15">
        <f ca="1">INDIRECT(CONCATENATE("'ALL DATA'!",X$1,$N5))</f>
        <v>3019</v>
      </c>
      <c r="C5" s="16">
        <f ca="1">IF(ISBLANK(INDIRECT(CONCATENATE("'ALL DATA'!",Y$1,$N5))),"*",INDIRECT(CONCATENATE("'ALL DATA'!",Y$1,$N5)))</f>
        <v>0.60606060606060608</v>
      </c>
      <c r="D5" s="16">
        <f t="shared" ca="1" si="0"/>
        <v>0.7</v>
      </c>
      <c r="E5" s="16">
        <f t="shared" ca="1" si="0"/>
        <v>0.7857142857142857</v>
      </c>
      <c r="N5" s="24">
        <f>3+8*($M$1-1)</f>
        <v>11</v>
      </c>
    </row>
    <row r="8" spans="1:30" ht="16" thickBot="1" x14ac:dyDescent="0.25">
      <c r="A8" s="37" t="str">
        <f ca="1">CONCATENATE("Table ",N8,"b. College Enrollment Rates in the First Fall after High School Graduation for Classes ",A10," and ",A11,", Student-Weighted Totals")</f>
        <v>Table 6b. College Enrollment Rates in the First Fall after High School Graduation for Classes 2016 and 2017, Student-Weighted Totals</v>
      </c>
      <c r="N8" s="24">
        <f>1+5*($M$1-1)</f>
        <v>6</v>
      </c>
      <c r="Q8" s="24"/>
      <c r="R8" s="5"/>
    </row>
    <row r="9" spans="1:30" ht="33" thickBot="1" x14ac:dyDescent="0.25">
      <c r="A9" s="12"/>
      <c r="B9" s="21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5"/>
    </row>
    <row r="10" spans="1:30" ht="16" thickBot="1" x14ac:dyDescent="0.25">
      <c r="A10" s="14">
        <f ca="1">INDIRECT(CONCATENATE("'All DATA'!",O$1,$N10))</f>
        <v>2016</v>
      </c>
      <c r="B10" s="15">
        <f t="shared" ref="B10:B11" ca="1" si="1">INDIRECT(CONCATENATE("'All DATA'!",P$1,$N10))</f>
        <v>799007</v>
      </c>
      <c r="C10" s="16">
        <f ca="1">IF(ISBLANK(INDIRECT(CONCATENATE("'All DATA'!",Q$1,$N10))),"*",INDIRECT(CONCATENATE("'All DATA'!",Q$1,$N10)))</f>
        <v>0.69909900664199442</v>
      </c>
      <c r="D10" s="16">
        <f t="shared" ref="D10:I11" ca="1" si="2">IF(ISBLANK(INDIRECT(CONCATENATE("'All DATA'!",R$1,$N10))),"*",INDIRECT(CONCATENATE("'All DATA'!",R$1,$N10)))</f>
        <v>0.55252331957041678</v>
      </c>
      <c r="E10" s="16">
        <f t="shared" ca="1" si="2"/>
        <v>0.14657568707157759</v>
      </c>
      <c r="F10" s="16">
        <f t="shared" ca="1" si="2"/>
        <v>0.20019098706269156</v>
      </c>
      <c r="G10" s="16">
        <f t="shared" ca="1" si="2"/>
        <v>0.49890801957930281</v>
      </c>
      <c r="H10" s="16">
        <f t="shared" ca="1" si="2"/>
        <v>0.53645212119543384</v>
      </c>
      <c r="I10" s="16">
        <f t="shared" ca="1" si="2"/>
        <v>0.16264688544656053</v>
      </c>
      <c r="N10" s="24">
        <f>2+8*($M$1-1)</f>
        <v>10</v>
      </c>
    </row>
    <row r="11" spans="1:30" s="9" customFormat="1" ht="16" thickBot="1" x14ac:dyDescent="0.25">
      <c r="A11" s="14">
        <f ca="1">INDIRECT(CONCATENATE("'All DATA'!",O$1,$N11))</f>
        <v>2017</v>
      </c>
      <c r="B11" s="15">
        <f t="shared" ca="1" si="1"/>
        <v>677459</v>
      </c>
      <c r="C11" s="16">
        <f ca="1">IF(ISBLANK(INDIRECT(CONCATENATE("'All DATA'!",Q$1,$N11))),"*",INDIRECT(CONCATENATE("'All DATA'!",Q$1,$N11)))</f>
        <v>0.70763249141276441</v>
      </c>
      <c r="D11" s="16">
        <f t="shared" ca="1" si="2"/>
        <v>0.56473085456094019</v>
      </c>
      <c r="E11" s="16">
        <f t="shared" ca="1" si="2"/>
        <v>0.14290163685182425</v>
      </c>
      <c r="F11" s="16">
        <f t="shared" ca="1" si="2"/>
        <v>0.20551059178489031</v>
      </c>
      <c r="G11" s="16">
        <f t="shared" ca="1" si="2"/>
        <v>0.50212189962787412</v>
      </c>
      <c r="H11" s="16">
        <f t="shared" ca="1" si="2"/>
        <v>0.54091981950199197</v>
      </c>
      <c r="I11" s="16">
        <f t="shared" ca="1" si="2"/>
        <v>0.16671267191077246</v>
      </c>
      <c r="J11" s="37"/>
      <c r="K11" s="37"/>
      <c r="L11" s="37"/>
      <c r="M11" s="24"/>
      <c r="N11" s="24">
        <f>3+8*($M$1-1)</f>
        <v>11</v>
      </c>
      <c r="O11" s="25"/>
      <c r="P11" s="25"/>
      <c r="Q11" s="25"/>
      <c r="R11" s="25"/>
      <c r="S11" s="25"/>
      <c r="T11" s="26"/>
      <c r="U11" s="25"/>
      <c r="V11" s="25"/>
      <c r="W11" s="25"/>
      <c r="X11" s="25"/>
      <c r="Y11" s="25"/>
      <c r="Z11" s="25"/>
      <c r="AA11" s="25"/>
      <c r="AB11" s="20"/>
      <c r="AC11" s="20"/>
    </row>
    <row r="12" spans="1:30" x14ac:dyDescent="0.2">
      <c r="Q12" s="24"/>
      <c r="S12" s="5"/>
    </row>
    <row r="13" spans="1:30" x14ac:dyDescent="0.2">
      <c r="Q13" s="24"/>
      <c r="R13" s="5"/>
    </row>
    <row r="14" spans="1:30" x14ac:dyDescent="0.2">
      <c r="A14" s="37" t="str">
        <f ca="1">CONCATENATE("Figure ", RIGHT(A8,LEN(A8)-6))</f>
        <v>Figure 6b. College Enrollment Rates in the First Fall after High School Graduation for Classes 2016 and 2017, Student-Weighted Totals</v>
      </c>
      <c r="Q14" s="24"/>
      <c r="U14" s="5"/>
    </row>
    <row r="15" spans="1:30" x14ac:dyDescent="0.2">
      <c r="Q15" s="24"/>
      <c r="X15" s="5"/>
    </row>
    <row r="35" spans="1:14" ht="16" thickBot="1" x14ac:dyDescent="0.25">
      <c r="A35" s="11" t="str">
        <f ca="1">CONCATENATE("Table ",N35,"a. College Enrollment Rates in the First Year after High School Graduation for Classes ",A37," and ",A38,", School Percentile Distribution")</f>
        <v>Table 7a. College Enrollment Rates in the First Year after High School Graduation for Classes 2015 and 2016, School Percentile Distribution</v>
      </c>
      <c r="N35" s="24">
        <f>2+5*($M$1-1)</f>
        <v>7</v>
      </c>
    </row>
    <row r="36" spans="1:14" ht="33" thickBot="1" x14ac:dyDescent="0.25">
      <c r="A36" s="12"/>
      <c r="B36" s="21" t="s">
        <v>37</v>
      </c>
      <c r="C36" s="13" t="s">
        <v>38</v>
      </c>
      <c r="D36" s="13" t="s">
        <v>39</v>
      </c>
      <c r="E36" s="13" t="s">
        <v>40</v>
      </c>
    </row>
    <row r="37" spans="1:14" ht="16" thickBot="1" x14ac:dyDescent="0.25">
      <c r="A37" s="14">
        <f ca="1">INDIRECT(CONCATENATE("'ALL DATA'!",O$1,$N37))</f>
        <v>2015</v>
      </c>
      <c r="B37" s="15">
        <f ca="1">INDIRECT(CONCATENATE("'ALL DATA'!",X$1,$N37))</f>
        <v>3656</v>
      </c>
      <c r="C37" s="16">
        <f ca="1">IF(ISBLANK(INDIRECT(CONCATENATE("'ALL DATA'!",Y$1,$N37))),"*",INDIRECT(CONCATENATE("'ALL DATA'!",Y$1,$N37)))</f>
        <v>0.62530788177339902</v>
      </c>
      <c r="D37" s="16">
        <f t="shared" ref="D37:E38" ca="1" si="3">IF(ISBLANK(INDIRECT(CONCATENATE("'ALL DATA'!",Z$1,$N37))),"*",INDIRECT(CONCATENATE("'ALL DATA'!",Z$1,$N37)))</f>
        <v>0.72549019607843135</v>
      </c>
      <c r="E37" s="16">
        <f t="shared" ca="1" si="3"/>
        <v>0.8106880252100841</v>
      </c>
      <c r="N37" s="24">
        <f>4+8*($M$1-1)</f>
        <v>12</v>
      </c>
    </row>
    <row r="38" spans="1:14" ht="16" thickBot="1" x14ac:dyDescent="0.25">
      <c r="A38" s="14">
        <f ca="1">INDIRECT(CONCATENATE("'ALL DATA'!",O$1,$N38))</f>
        <v>2016</v>
      </c>
      <c r="B38" s="15">
        <f ca="1">INDIRECT(CONCATENATE("'ALL DATA'!",X$1,$N38))</f>
        <v>3621</v>
      </c>
      <c r="C38" s="16">
        <f ca="1">IF(ISBLANK(INDIRECT(CONCATENATE("'ALL DATA'!",Y$1,$N38))),"*",INDIRECT(CONCATENATE("'ALL DATA'!",Y$1,$N38)))</f>
        <v>0.62428842504743831</v>
      </c>
      <c r="D38" s="16">
        <f t="shared" ca="1" si="3"/>
        <v>0.72173913043478266</v>
      </c>
      <c r="E38" s="16">
        <f t="shared" ca="1" si="3"/>
        <v>0.80487804878048785</v>
      </c>
      <c r="N38" s="24">
        <f>5+8*($M$1-1)</f>
        <v>13</v>
      </c>
    </row>
    <row r="41" spans="1:14" ht="16" thickBot="1" x14ac:dyDescent="0.25">
      <c r="A41" s="11" t="str">
        <f ca="1">CONCATENATE("Table ",N41,"b. College Enrollment Rates in the First Year after High School Graduation for Classes ",A43," and ",A44,", Student-Weighted Totals")</f>
        <v>Table 7b. College Enrollment Rates in the First Year after High School Graduation for Classes 2015 and 2016, Student-Weighted Totals</v>
      </c>
      <c r="N41" s="24">
        <f>2+5*($M$1-1)</f>
        <v>7</v>
      </c>
    </row>
    <row r="42" spans="1:14" ht="33" thickBot="1" x14ac:dyDescent="0.25">
      <c r="A42" s="12"/>
      <c r="B42" s="21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6" thickBot="1" x14ac:dyDescent="0.25">
      <c r="A43" s="14">
        <f ca="1">INDIRECT(CONCATENATE("'All DATA'!",O$1,$N43))</f>
        <v>2015</v>
      </c>
      <c r="B43" s="15">
        <f t="shared" ref="B43:B44" ca="1" si="4">INDIRECT(CONCATENATE("'All DATA'!",P$1,$N43))</f>
        <v>801917</v>
      </c>
      <c r="C43" s="16">
        <f ca="1">IF(ISBLANK(INDIRECT(CONCATENATE("'All DATA'!",Q$1,$N43))),"*",INDIRECT(CONCATENATE("'All DATA'!",Q$1,$N43)))</f>
        <v>0.74155430050740911</v>
      </c>
      <c r="D43" s="16">
        <f t="shared" ref="D43:I44" ca="1" si="5">IF(ISBLANK(INDIRECT(CONCATENATE("'All DATA'!",R$1,$N43))),"*",INDIRECT(CONCATENATE("'All DATA'!",R$1,$N43)))</f>
        <v>0.58748848072805537</v>
      </c>
      <c r="E43" s="16">
        <f t="shared" ca="1" si="5"/>
        <v>0.15406581977935371</v>
      </c>
      <c r="F43" s="16">
        <f t="shared" ca="1" si="5"/>
        <v>0.2228110889281559</v>
      </c>
      <c r="G43" s="16">
        <f t="shared" ca="1" si="5"/>
        <v>0.51874321157925318</v>
      </c>
      <c r="H43" s="16">
        <f t="shared" ca="1" si="5"/>
        <v>0.57138082868925333</v>
      </c>
      <c r="I43" s="16">
        <f t="shared" ca="1" si="5"/>
        <v>0.17017347181815573</v>
      </c>
      <c r="N43" s="24">
        <f>4+8*($M$1-1)</f>
        <v>12</v>
      </c>
    </row>
    <row r="44" spans="1:14" ht="16" thickBot="1" x14ac:dyDescent="0.25">
      <c r="A44" s="14">
        <f ca="1">INDIRECT(CONCATENATE("'All DATA'!",O$1,$N44))</f>
        <v>2016</v>
      </c>
      <c r="B44" s="15">
        <f t="shared" ca="1" si="4"/>
        <v>799007</v>
      </c>
      <c r="C44" s="16">
        <f ca="1">IF(ISBLANK(INDIRECT(CONCATENATE("'All DATA'!",Q$1,$N44))),"*",INDIRECT(CONCATENATE("'All DATA'!",Q$1,$N44)))</f>
        <v>0.73609868248964028</v>
      </c>
      <c r="D44" s="16">
        <f t="shared" ca="1" si="5"/>
        <v>0.58403743646801598</v>
      </c>
      <c r="E44" s="16">
        <f t="shared" ca="1" si="5"/>
        <v>0.15206124602162435</v>
      </c>
      <c r="F44" s="16">
        <f t="shared" ca="1" si="5"/>
        <v>0.2196689140395516</v>
      </c>
      <c r="G44" s="16">
        <f t="shared" ca="1" si="5"/>
        <v>0.5164297684500887</v>
      </c>
      <c r="H44" s="16">
        <f t="shared" ca="1" si="5"/>
        <v>0.56703508229589983</v>
      </c>
      <c r="I44" s="16">
        <f t="shared" ca="1" si="5"/>
        <v>0.16906360019374048</v>
      </c>
      <c r="N44" s="24">
        <f>5+8*($M$1-1)</f>
        <v>13</v>
      </c>
    </row>
    <row r="47" spans="1:14" x14ac:dyDescent="0.2">
      <c r="A47" s="37" t="str">
        <f ca="1">CONCATENATE("Figure ", RIGHT(A41,LEN(A41)-6))</f>
        <v>Figure 7b. College Enrollment Rates in the First Year after High School Graduation for Classes 2015 and 2016, Student-Weighted Totals</v>
      </c>
    </row>
    <row r="68" spans="1:29" ht="16" thickBot="1" x14ac:dyDescent="0.25">
      <c r="A68" s="11" t="str">
        <f ca="1">CONCATENATE("Table ",N68,"a. College Enrollment Rates in the First Two Years after High School Graduation for Classes ",A70," and ",A71,", School Percentile Distribution")</f>
        <v>Table 8a. College Enrollment Rates in the First Two Years after High School Graduation for Classes 2014 and 2015, School Percentile Distribution</v>
      </c>
      <c r="N68" s="24">
        <f>3+5*($M$1-1)</f>
        <v>8</v>
      </c>
    </row>
    <row r="69" spans="1:29" ht="33" thickBot="1" x14ac:dyDescent="0.25">
      <c r="A69" s="12"/>
      <c r="B69" s="21" t="s">
        <v>37</v>
      </c>
      <c r="C69" s="13" t="s">
        <v>38</v>
      </c>
      <c r="D69" s="13" t="s">
        <v>39</v>
      </c>
      <c r="E69" s="13" t="s">
        <v>40</v>
      </c>
    </row>
    <row r="70" spans="1:29" ht="16" thickBot="1" x14ac:dyDescent="0.25">
      <c r="A70" s="14">
        <f ca="1">INDIRECT(CONCATENATE("'ALL DATA'!",O$1,$N70))</f>
        <v>2014</v>
      </c>
      <c r="B70" s="15">
        <f ca="1">INDIRECT(CONCATENATE("'ALL DATA'!",X$1,$N70))</f>
        <v>3749</v>
      </c>
      <c r="C70" s="16">
        <f ca="1">IF(ISBLANK(INDIRECT(CONCATENATE("'ALL DATA'!",Y$1,$N70))),"*",INDIRECT(CONCATENATE("'ALL DATA'!",Y$1,$N70)))</f>
        <v>0.6718146718146718</v>
      </c>
      <c r="D70" s="16">
        <f t="shared" ref="D70:E71" ca="1" si="6">IF(ISBLANK(INDIRECT(CONCATENATE("'ALL DATA'!",Z$1,$N70))),"*",INDIRECT(CONCATENATE("'ALL DATA'!",Z$1,$N70)))</f>
        <v>0.76302083333333337</v>
      </c>
      <c r="E70" s="16">
        <f t="shared" ca="1" si="6"/>
        <v>0.84555984555984554</v>
      </c>
      <c r="N70" s="24">
        <f>6+8*($M$1-1)</f>
        <v>14</v>
      </c>
    </row>
    <row r="71" spans="1:29" ht="16" thickBot="1" x14ac:dyDescent="0.25">
      <c r="A71" s="14">
        <f ca="1">INDIRECT(CONCATENATE("'ALL DATA'!",O$1,$N71))</f>
        <v>2015</v>
      </c>
      <c r="B71" s="15">
        <f ca="1">INDIRECT(CONCATENATE("'ALL DATA'!",X$1,$N71))</f>
        <v>3656</v>
      </c>
      <c r="C71" s="16">
        <f ca="1">IF(ISBLANK(INDIRECT(CONCATENATE("'ALL DATA'!",Y$1,$N71))),"*",INDIRECT(CONCATENATE("'ALL DATA'!",Y$1,$N71)))</f>
        <v>0.66666666666666663</v>
      </c>
      <c r="D71" s="16">
        <f t="shared" ca="1" si="6"/>
        <v>0.76190476190476186</v>
      </c>
      <c r="E71" s="16">
        <f t="shared" ca="1" si="6"/>
        <v>0.84185983715520107</v>
      </c>
      <c r="N71" s="24">
        <f>7+8*($M$1-1)</f>
        <v>15</v>
      </c>
    </row>
    <row r="74" spans="1:29" ht="16" thickBot="1" x14ac:dyDescent="0.25">
      <c r="A74" s="11" t="str">
        <f ca="1">CONCATENATE("Table ",N74,"b. College Enrollment Rates in the First Two Years after High School Graduation for Classes ",A76," and ",A77,", Student-Weighted Totals")</f>
        <v>Table 8b. College Enrollment Rates in the First Two Years after High School Graduation for Classes 2014 and 2015, Student-Weighted Totals</v>
      </c>
      <c r="N74" s="24">
        <f>3+5*($M$1-1)</f>
        <v>8</v>
      </c>
    </row>
    <row r="75" spans="1:29" ht="33" thickBot="1" x14ac:dyDescent="0.25">
      <c r="A75" s="12"/>
      <c r="B75" s="21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5"/>
    </row>
    <row r="76" spans="1:29" ht="16" thickBot="1" x14ac:dyDescent="0.25">
      <c r="A76" s="14">
        <f ca="1">INDIRECT(CONCATENATE("'All DATA'!",O$1,$N76))</f>
        <v>2014</v>
      </c>
      <c r="B76" s="15">
        <f t="shared" ref="B76:B77" ca="1" si="7">INDIRECT(CONCATENATE("'All DATA'!",P$1,$N76))</f>
        <v>831555</v>
      </c>
      <c r="C76" s="16">
        <f ca="1">IF(ISBLANK(INDIRECT(CONCATENATE("'All DATA'!",Q$1,$N76))),"*",INDIRECT(CONCATENATE("'All DATA'!",Q$1,$N76)))</f>
        <v>0.77976802496527586</v>
      </c>
      <c r="D76" s="16">
        <f t="shared" ref="D76:I77" ca="1" si="8">IF(ISBLANK(INDIRECT(CONCATENATE("'All DATA'!",R$1,$N76))),"*",INDIRECT(CONCATENATE("'All DATA'!",R$1,$N76)))</f>
        <v>0.61658218638574713</v>
      </c>
      <c r="E76" s="16">
        <f t="shared" ca="1" si="8"/>
        <v>0.1631858385795287</v>
      </c>
      <c r="F76" s="16">
        <f t="shared" ca="1" si="8"/>
        <v>0.2461665193522978</v>
      </c>
      <c r="G76" s="16">
        <f t="shared" ca="1" si="8"/>
        <v>0.53360150561297814</v>
      </c>
      <c r="H76" s="16">
        <f t="shared" ca="1" si="8"/>
        <v>0.60219107575566255</v>
      </c>
      <c r="I76" s="16">
        <f t="shared" ca="1" si="8"/>
        <v>0.17757694920961331</v>
      </c>
      <c r="K76" s="5"/>
      <c r="L76" s="5"/>
      <c r="N76" s="24">
        <f>6+8*($M$1-1)</f>
        <v>14</v>
      </c>
    </row>
    <row r="77" spans="1:29" ht="16" thickBot="1" x14ac:dyDescent="0.25">
      <c r="A77" s="14">
        <f ca="1">INDIRECT(CONCATENATE("'All DATA'!",O$1,$N77))</f>
        <v>2015</v>
      </c>
      <c r="B77" s="15">
        <f t="shared" ca="1" si="7"/>
        <v>801917</v>
      </c>
      <c r="C77" s="16">
        <f ca="1">IF(ISBLANK(INDIRECT(CONCATENATE("'All DATA'!",Q$1,$N77))),"*",INDIRECT(CONCATENATE("'All DATA'!",Q$1,$N77)))</f>
        <v>0.77797452853599558</v>
      </c>
      <c r="D77" s="16">
        <f t="shared" ca="1" si="8"/>
        <v>0.61869619923258889</v>
      </c>
      <c r="E77" s="16">
        <f t="shared" ca="1" si="8"/>
        <v>0.15927832930340671</v>
      </c>
      <c r="F77" s="16">
        <f t="shared" ca="1" si="8"/>
        <v>0.24566008701648676</v>
      </c>
      <c r="G77" s="16">
        <f t="shared" ca="1" si="8"/>
        <v>0.53231444151950891</v>
      </c>
      <c r="H77" s="16">
        <f t="shared" ca="1" si="8"/>
        <v>0.60005087808339264</v>
      </c>
      <c r="I77" s="16">
        <f t="shared" ca="1" si="8"/>
        <v>0.17792365045260294</v>
      </c>
      <c r="K77" s="5"/>
      <c r="L77" s="5"/>
      <c r="N77" s="24">
        <f>7+8*($M$1-1)</f>
        <v>15</v>
      </c>
    </row>
    <row r="78" spans="1:29" s="9" customFormat="1" x14ac:dyDescent="0.2">
      <c r="A78" s="6"/>
      <c r="B78" s="7"/>
      <c r="C78" s="8"/>
      <c r="D78" s="8"/>
      <c r="E78" s="8"/>
      <c r="F78" s="8"/>
      <c r="G78" s="8"/>
      <c r="H78" s="8"/>
      <c r="I78" s="8"/>
      <c r="J78" s="5"/>
      <c r="K78" s="37"/>
      <c r="L78" s="37"/>
      <c r="M78" s="24"/>
      <c r="N78" s="24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0"/>
      <c r="AC78" s="20"/>
    </row>
    <row r="79" spans="1:29" x14ac:dyDescent="0.2">
      <c r="N79" s="5"/>
      <c r="Q79" s="24"/>
    </row>
    <row r="80" spans="1:29" x14ac:dyDescent="0.2">
      <c r="A80" s="37" t="str">
        <f ca="1">CONCATENATE("Figure ", RIGHT(A74,LEN(A74)-6))</f>
        <v>Figure 8b. College Enrollment Rates in the First Two Years after High School Graduation for Classes 2014 and 2015, Student-Weighted Totals</v>
      </c>
      <c r="Q80" s="24"/>
    </row>
    <row r="81" spans="17:17" x14ac:dyDescent="0.2">
      <c r="Q81" s="24"/>
    </row>
    <row r="101" spans="1:29" ht="16" thickBot="1" x14ac:dyDescent="0.25">
      <c r="A101" s="11" t="str">
        <f ca="1">CONCATENATE("Table ",N101,"a. Persistence Rates from First to Second Year of College for Class of ",A103,", School Percentile Distribution")</f>
        <v>Table 9a. Persistence Rates from First to Second Year of College for Class of 2015, School Percentile Distribution</v>
      </c>
      <c r="N101" s="24">
        <f>4+5*($M$1-1)</f>
        <v>9</v>
      </c>
    </row>
    <row r="102" spans="1:29" ht="33" thickBot="1" x14ac:dyDescent="0.25">
      <c r="A102" s="12"/>
      <c r="B102" s="21" t="s">
        <v>37</v>
      </c>
      <c r="C102" s="13" t="s">
        <v>38</v>
      </c>
      <c r="D102" s="13" t="s">
        <v>39</v>
      </c>
      <c r="E102" s="13" t="s">
        <v>40</v>
      </c>
    </row>
    <row r="103" spans="1:29" ht="16" thickBot="1" x14ac:dyDescent="0.25">
      <c r="A103" s="14">
        <f ca="1">INDIRECT(CONCATENATE("'ALL DATA'!",O$1,$N103))</f>
        <v>2015</v>
      </c>
      <c r="B103" s="15">
        <f ca="1">INDIRECT(CONCATENATE("'ALL DATA'!",X$1,$N103))</f>
        <v>3656</v>
      </c>
      <c r="C103" s="16">
        <f ca="1">IF(ISBLANK(INDIRECT(CONCATENATE("'ALL DATA'!",Y$1,$N103))),"*",INDIRECT(CONCATENATE("'ALL DATA'!",Y$1,$N103)))</f>
        <v>0.81818181818181823</v>
      </c>
      <c r="D103" s="16">
        <f t="shared" ref="D103:E103" ca="1" si="9">IF(ISBLANK(INDIRECT(CONCATENATE("'ALL DATA'!",Z$1,$N103))),"*",INDIRECT(CONCATENATE("'ALL DATA'!",Z$1,$N103)))</f>
        <v>0.87442922374429222</v>
      </c>
      <c r="E103" s="16">
        <f t="shared" ca="1" si="9"/>
        <v>0.91750503018108653</v>
      </c>
      <c r="N103" s="24">
        <f>8+8*($M$1-1)</f>
        <v>16</v>
      </c>
    </row>
    <row r="106" spans="1:29" ht="16" thickBot="1" x14ac:dyDescent="0.25">
      <c r="A106" s="11" t="str">
        <f ca="1">CONCATENATE("Table ",N106,"b. Persistence Rates from First to Second Year of College for Class of ",A108,", Student-Weighted Totals")</f>
        <v>Table 9b. Persistence Rates from First to Second Year of College for Class of 2015, Student-Weighted Totals</v>
      </c>
      <c r="N106" s="24">
        <f>4+5*($M$1-1)</f>
        <v>9</v>
      </c>
    </row>
    <row r="107" spans="1:29" ht="49" thickBot="1" x14ac:dyDescent="0.25">
      <c r="A107" s="12"/>
      <c r="B107" s="21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5"/>
    </row>
    <row r="108" spans="1:29" ht="16" thickBot="1" x14ac:dyDescent="0.25">
      <c r="A108" s="14">
        <f ca="1">INDIRECT(CONCATENATE("'All DATA'!",O$1,$N108))</f>
        <v>2015</v>
      </c>
      <c r="B108" s="15">
        <f t="shared" ref="B108" ca="1" si="10">INDIRECT(CONCATENATE("'All DATA'!",P$1,$N108))</f>
        <v>594665</v>
      </c>
      <c r="C108" s="16">
        <f ca="1">IF(ISBLANK(INDIRECT(CONCATENATE("'All DATA'!",Q$1,$N108))),"*",INDIRECT(CONCATENATE("'All DATA'!",Q$1,$N108)))</f>
        <v>0.88622838068492349</v>
      </c>
      <c r="D108" s="16">
        <f t="shared" ref="D108:I108" ca="1" si="11">IF(ISBLANK(INDIRECT(CONCATENATE("'All DATA'!",R$1,$N108))),"*",INDIRECT(CONCATENATE("'All DATA'!",R$1,$N108)))</f>
        <v>0.87292540918710215</v>
      </c>
      <c r="E108" s="16">
        <f t="shared" ca="1" si="11"/>
        <v>0.9369556771457247</v>
      </c>
      <c r="F108" s="16">
        <f t="shared" ca="1" si="11"/>
        <v>0.76625288231211808</v>
      </c>
      <c r="G108" s="16">
        <f t="shared" ca="1" si="11"/>
        <v>0.93776037347141394</v>
      </c>
      <c r="H108" s="16">
        <f t="shared" ca="1" si="11"/>
        <v>0.87144696639022257</v>
      </c>
      <c r="I108" s="16">
        <f t="shared" ca="1" si="11"/>
        <v>0.93585901146814199</v>
      </c>
      <c r="K108" s="5"/>
      <c r="L108" s="5"/>
      <c r="N108" s="24">
        <f>8+8*($M$1-1)</f>
        <v>16</v>
      </c>
    </row>
    <row r="109" spans="1:29" s="9" customFormat="1" x14ac:dyDescent="0.2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37"/>
      <c r="L109" s="37"/>
      <c r="M109" s="24"/>
      <c r="N109" s="24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0"/>
      <c r="AC109" s="20"/>
    </row>
    <row r="110" spans="1:29" x14ac:dyDescent="0.2">
      <c r="N110" s="5"/>
      <c r="Q110" s="24"/>
    </row>
    <row r="111" spans="1:29" x14ac:dyDescent="0.2">
      <c r="A111" s="37" t="str">
        <f ca="1">CONCATENATE("Figure ", RIGHT(A106,LEN(A106)-6))</f>
        <v>Figure 9b. Persistence Rates from First to Second Year of College for Class of 2015, Student-Weighted Totals</v>
      </c>
      <c r="Q111" s="24"/>
    </row>
    <row r="112" spans="1:29" x14ac:dyDescent="0.2">
      <c r="Q112" s="24"/>
    </row>
    <row r="132" spans="1:29" ht="16" thickBot="1" x14ac:dyDescent="0.25">
      <c r="A132" s="11" t="str">
        <f ca="1">CONCATENATE("Table ",N132,"a. Six-Year Completion Rates for Class of ",A134,", School Percentile Distribution")</f>
        <v>Table 10a. Six-Year Completion Rates for Class of 2011, School Percentile Distribution</v>
      </c>
      <c r="N132" s="24">
        <f>5+5*($M$1-1)</f>
        <v>10</v>
      </c>
    </row>
    <row r="133" spans="1:29" ht="33" thickBot="1" x14ac:dyDescent="0.25">
      <c r="A133" s="12"/>
      <c r="B133" s="21" t="s">
        <v>37</v>
      </c>
      <c r="C133" s="13" t="s">
        <v>38</v>
      </c>
      <c r="D133" s="13" t="s">
        <v>39</v>
      </c>
      <c r="E133" s="13" t="s">
        <v>40</v>
      </c>
    </row>
    <row r="134" spans="1:29" ht="16" thickBot="1" x14ac:dyDescent="0.25">
      <c r="A134" s="14">
        <f ca="1">INDIRECT(CONCATENATE("'ALL DATA'!",O$1,$N134))</f>
        <v>2011</v>
      </c>
      <c r="B134" s="15">
        <f ca="1">INDIRECT(CONCATENATE("'ALL DATA'!",X$1,$N134))</f>
        <v>3783</v>
      </c>
      <c r="C134" s="16">
        <f ca="1">IF(ISBLANK(INDIRECT(CONCATENATE("'ALL DATA'!",Y$1,$N134))),"*",INDIRECT(CONCATENATE("'ALL DATA'!",Y$1,$N134)))</f>
        <v>0.35994194484760522</v>
      </c>
      <c r="D134" s="16">
        <f t="shared" ref="D134:E134" ca="1" si="12">IF(ISBLANK(INDIRECT(CONCATENATE("'ALL DATA'!",Z$1,$N134))),"*",INDIRECT(CONCATENATE("'ALL DATA'!",Z$1,$N134)))</f>
        <v>0.45389649018441403</v>
      </c>
      <c r="E134" s="16">
        <f t="shared" ca="1" si="12"/>
        <v>0.55895196506550215</v>
      </c>
      <c r="N134" s="24">
        <f>9+8*($M$1-1)</f>
        <v>17</v>
      </c>
    </row>
    <row r="137" spans="1:29" ht="16" thickBot="1" x14ac:dyDescent="0.25">
      <c r="A137" s="11" t="str">
        <f ca="1">CONCATENATE("Table ",N137,"b. Six-Year Completion Rates for Class of ",A139, ", Student-Weighted Totals")</f>
        <v>Table 10b. Six-Year Completion Rates for Class of 2011, Student-Weighted Totals</v>
      </c>
      <c r="N137" s="24">
        <f>5+5*($M$1-1)</f>
        <v>10</v>
      </c>
    </row>
    <row r="138" spans="1:29" ht="33" thickBot="1" x14ac:dyDescent="0.25">
      <c r="A138" s="12"/>
      <c r="B138" s="21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5"/>
    </row>
    <row r="139" spans="1:29" ht="16" thickBot="1" x14ac:dyDescent="0.25">
      <c r="A139" s="14">
        <f ca="1">INDIRECT(CONCATENATE("'All DATA'!",O$1,$N139))</f>
        <v>2011</v>
      </c>
      <c r="B139" s="15">
        <f t="shared" ref="B139" ca="1" si="13">INDIRECT(CONCATENATE("'All DATA'!",P$1,$N139))</f>
        <v>870186</v>
      </c>
      <c r="C139" s="16">
        <f ca="1">IF(ISBLANK(INDIRECT(CONCATENATE("'All DATA'!",Q$1,$N139))),"*",INDIRECT(CONCATENATE("'All DATA'!",Q$1,$N139)))</f>
        <v>0.47612234625700711</v>
      </c>
      <c r="D139" s="16">
        <f t="shared" ref="D139:I139" ca="1" si="14">IF(ISBLANK(INDIRECT(CONCATENATE("'All DATA'!",R$1,$N139))),"*",INDIRECT(CONCATENATE("'All DATA'!",R$1,$N139)))</f>
        <v>0.34829105501582419</v>
      </c>
      <c r="E139" s="16">
        <f t="shared" ca="1" si="14"/>
        <v>0.12783129124118292</v>
      </c>
      <c r="F139" s="16">
        <f t="shared" ca="1" si="14"/>
        <v>8.5174893643427951E-2</v>
      </c>
      <c r="G139" s="16">
        <f t="shared" ca="1" si="14"/>
        <v>0.39094745261357916</v>
      </c>
      <c r="H139" s="16">
        <f t="shared" ca="1" si="14"/>
        <v>0.35480115745369378</v>
      </c>
      <c r="I139" s="16">
        <f t="shared" ca="1" si="14"/>
        <v>0.12132118880331332</v>
      </c>
      <c r="K139" s="5"/>
      <c r="L139" s="5"/>
      <c r="N139" s="24">
        <f>9+8*($M$1-1)</f>
        <v>17</v>
      </c>
    </row>
    <row r="140" spans="1:29" s="9" customFormat="1" x14ac:dyDescent="0.2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37"/>
      <c r="L140" s="37"/>
      <c r="M140" s="24"/>
      <c r="N140" s="24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0"/>
      <c r="AC140" s="20"/>
    </row>
    <row r="141" spans="1:29" x14ac:dyDescent="0.2">
      <c r="N141" s="5"/>
      <c r="Q141" s="24"/>
    </row>
    <row r="142" spans="1:29" x14ac:dyDescent="0.2">
      <c r="A142" s="37" t="str">
        <f ca="1">CONCATENATE("Figure ", RIGHT(A137,LEN(A137)-6))</f>
        <v>Figure 10b. Six-Year Completion Rates for Class of 2011, Student-Weighted Totals</v>
      </c>
      <c r="Q142" s="24"/>
    </row>
    <row r="143" spans="1:29" x14ac:dyDescent="0.2">
      <c r="Q143" s="24"/>
    </row>
    <row r="163" spans="1:1" x14ac:dyDescent="0.2">
      <c r="A163" s="28"/>
    </row>
    <row r="164" spans="1:1" x14ac:dyDescent="0.2">
      <c r="A164" s="28" t="s">
        <v>47</v>
      </c>
    </row>
  </sheetData>
  <pageMargins left="0.7" right="0.7" top="0.75" bottom="0.75" header="0.3" footer="0.3"/>
  <pageSetup scale="87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164"/>
  <sheetViews>
    <sheetView workbookViewId="0">
      <selection activeCell="M2" sqref="M2"/>
    </sheetView>
  </sheetViews>
  <sheetFormatPr baseColWidth="10" defaultColWidth="9.1640625" defaultRowHeight="15" x14ac:dyDescent="0.2"/>
  <cols>
    <col min="1" max="1" width="11.6640625" style="40" customWidth="1"/>
    <col min="2" max="2" width="10.6640625" style="43" customWidth="1"/>
    <col min="3" max="9" width="10.6640625" style="40" customWidth="1"/>
    <col min="10" max="12" width="9.1640625" style="40"/>
    <col min="13" max="16" width="9.1640625" style="24" customWidth="1"/>
    <col min="17" max="17" width="9.1640625" style="5" customWidth="1"/>
    <col min="18" max="23" width="9.1640625" style="24" customWidth="1"/>
    <col min="24" max="27" width="9.1640625" style="24"/>
    <col min="28" max="29" width="9.1640625" style="19"/>
    <col min="30" max="16384" width="9.1640625" style="40"/>
  </cols>
  <sheetData>
    <row r="1" spans="1:30" ht="32" thickBot="1" x14ac:dyDescent="0.25">
      <c r="A1" s="17" t="str">
        <f ca="1">INDIRECT(CONCATENATE("'All DATA'!A",$N1))</f>
        <v>High Minority Schools</v>
      </c>
      <c r="M1" s="27">
        <v>3</v>
      </c>
      <c r="N1" s="24">
        <f>2+8*($M$1-1)</f>
        <v>18</v>
      </c>
      <c r="O1" s="24" t="s">
        <v>23</v>
      </c>
      <c r="P1" s="24" t="s">
        <v>24</v>
      </c>
      <c r="Q1" s="24" t="s">
        <v>25</v>
      </c>
      <c r="R1" s="24" t="s">
        <v>26</v>
      </c>
      <c r="S1" s="24" t="s">
        <v>27</v>
      </c>
      <c r="T1" s="24" t="s">
        <v>28</v>
      </c>
      <c r="U1" s="24" t="s">
        <v>29</v>
      </c>
      <c r="V1" s="24" t="s">
        <v>30</v>
      </c>
      <c r="W1" s="24" t="s">
        <v>31</v>
      </c>
      <c r="X1" s="24" t="s">
        <v>42</v>
      </c>
      <c r="Y1" s="24" t="s">
        <v>43</v>
      </c>
      <c r="Z1" s="24" t="s">
        <v>44</v>
      </c>
      <c r="AA1" s="24" t="s">
        <v>45</v>
      </c>
      <c r="AD1" s="5"/>
    </row>
    <row r="2" spans="1:30" ht="16" thickBot="1" x14ac:dyDescent="0.25">
      <c r="A2" s="40" t="str">
        <f ca="1">CONCATENATE("Table ",N2,"a. College Enrollment Rates in the First Fall after High School Graduation for Classes ",A4," and ",A5,", School Percentile Distribution")</f>
        <v>Table 11a. College Enrollment Rates in the First Fall after High School Graduation for Classes 2016 and 2017, School Percentile Distribution</v>
      </c>
      <c r="N2" s="24">
        <f>1+5*($M$1-1)</f>
        <v>11</v>
      </c>
    </row>
    <row r="3" spans="1:30" ht="33" thickBot="1" x14ac:dyDescent="0.25">
      <c r="A3" s="12"/>
      <c r="B3" s="21" t="s">
        <v>37</v>
      </c>
      <c r="C3" s="13" t="s">
        <v>38</v>
      </c>
      <c r="D3" s="13" t="s">
        <v>39</v>
      </c>
      <c r="E3" s="13" t="s">
        <v>40</v>
      </c>
    </row>
    <row r="4" spans="1:30" ht="16" thickBot="1" x14ac:dyDescent="0.25">
      <c r="A4" s="14">
        <f ca="1">INDIRECT(CONCATENATE("'ALL DATA'!",O$1,$N4))</f>
        <v>2016</v>
      </c>
      <c r="B4" s="15">
        <f ca="1">INDIRECT(CONCATENATE("'ALL DATA'!",X$1,$N4))</f>
        <v>1919</v>
      </c>
      <c r="C4" s="16">
        <f ca="1">IF(ISBLANK(INDIRECT(CONCATENATE("'ALL DATA'!",Y$1,$N4))),"*",INDIRECT(CONCATENATE("'ALL DATA'!",Y$1,$N4)))</f>
        <v>0.45132743362831856</v>
      </c>
      <c r="D4" s="16">
        <f t="shared" ref="D4:E5" ca="1" si="0">IF(ISBLANK(INDIRECT(CONCATENATE("'ALL DATA'!",Z$1,$N4))),"*",INDIRECT(CONCATENATE("'ALL DATA'!",Z$1,$N4)))</f>
        <v>0.57291666666666663</v>
      </c>
      <c r="E4" s="16">
        <f t="shared" ca="1" si="0"/>
        <v>0.68020304568527923</v>
      </c>
      <c r="N4" s="24">
        <f>2+8*($M$1-1)</f>
        <v>18</v>
      </c>
    </row>
    <row r="5" spans="1:30" ht="16" thickBot="1" x14ac:dyDescent="0.25">
      <c r="A5" s="14">
        <f ca="1">INDIRECT(CONCATENATE("'ALL DATA'!",O$1,$N5))</f>
        <v>2017</v>
      </c>
      <c r="B5" s="15">
        <f ca="1">INDIRECT(CONCATENATE("'ALL DATA'!",X$1,$N5))</f>
        <v>1727</v>
      </c>
      <c r="C5" s="16">
        <f ca="1">IF(ISBLANK(INDIRECT(CONCATENATE("'ALL DATA'!",Y$1,$N5))),"*",INDIRECT(CONCATENATE("'ALL DATA'!",Y$1,$N5)))</f>
        <v>0.46296296296296297</v>
      </c>
      <c r="D5" s="16">
        <f t="shared" ca="1" si="0"/>
        <v>0.58241758241758246</v>
      </c>
      <c r="E5" s="16">
        <f t="shared" ca="1" si="0"/>
        <v>0.69411764705882351</v>
      </c>
      <c r="N5" s="24">
        <f>3+8*($M$1-1)</f>
        <v>19</v>
      </c>
    </row>
    <row r="8" spans="1:30" ht="16" thickBot="1" x14ac:dyDescent="0.25">
      <c r="A8" s="40" t="str">
        <f ca="1">CONCATENATE("Table ",N8,"b. College Enrollment Rates in the First Fall after High School Graduation for Classes ",A10," and ",A11,", Student-Weighted Totals")</f>
        <v>Table 11b. College Enrollment Rates in the First Fall after High School Graduation for Classes 2016 and 2017, Student-Weighted Totals</v>
      </c>
      <c r="N8" s="24">
        <f>1+5*($M$1-1)</f>
        <v>11</v>
      </c>
      <c r="Q8" s="24"/>
      <c r="R8" s="5"/>
    </row>
    <row r="9" spans="1:30" ht="33" thickBot="1" x14ac:dyDescent="0.25">
      <c r="A9" s="12"/>
      <c r="B9" s="21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5"/>
    </row>
    <row r="10" spans="1:30" ht="16" thickBot="1" x14ac:dyDescent="0.25">
      <c r="A10" s="14">
        <f ca="1">INDIRECT(CONCATENATE("'All DATA'!",O$1,$N10))</f>
        <v>2016</v>
      </c>
      <c r="B10" s="15">
        <f t="shared" ref="B10:B11" ca="1" si="1">INDIRECT(CONCATENATE("'All DATA'!",P$1,$N10))</f>
        <v>550977</v>
      </c>
      <c r="C10" s="16">
        <f ca="1">IF(ISBLANK(INDIRECT(CONCATENATE("'All DATA'!",Q$1,$N10))),"*",INDIRECT(CONCATENATE("'All DATA'!",Q$1,$N10)))</f>
        <v>0.5781911041658726</v>
      </c>
      <c r="D10" s="16">
        <f t="shared" ref="D10:I11" ca="1" si="2">IF(ISBLANK(INDIRECT(CONCATENATE("'All DATA'!",R$1,$N10))),"*",INDIRECT(CONCATENATE("'All DATA'!",R$1,$N10)))</f>
        <v>0.50343299266575559</v>
      </c>
      <c r="E10" s="16">
        <f t="shared" ca="1" si="2"/>
        <v>7.4758111500117061E-2</v>
      </c>
      <c r="F10" s="16">
        <f t="shared" ca="1" si="2"/>
        <v>0.24260177829564575</v>
      </c>
      <c r="G10" s="16">
        <f t="shared" ca="1" si="2"/>
        <v>0.33558932587022688</v>
      </c>
      <c r="H10" s="16">
        <f t="shared" ca="1" si="2"/>
        <v>0.50898131863943508</v>
      </c>
      <c r="I10" s="16">
        <f t="shared" ca="1" si="2"/>
        <v>6.9209785526437584E-2</v>
      </c>
      <c r="N10" s="24">
        <f>2+8*($M$1-1)</f>
        <v>18</v>
      </c>
    </row>
    <row r="11" spans="1:30" s="9" customFormat="1" ht="16" thickBot="1" x14ac:dyDescent="0.25">
      <c r="A11" s="14">
        <f ca="1">INDIRECT(CONCATENATE("'All DATA'!",O$1,$N11))</f>
        <v>2017</v>
      </c>
      <c r="B11" s="15">
        <f t="shared" ca="1" si="1"/>
        <v>503211</v>
      </c>
      <c r="C11" s="16">
        <f ca="1">IF(ISBLANK(INDIRECT(CONCATENATE("'All DATA'!",Q$1,$N11))),"*",INDIRECT(CONCATENATE("'All DATA'!",Q$1,$N11)))</f>
        <v>0.58996126873220178</v>
      </c>
      <c r="D11" s="16">
        <f t="shared" ca="1" si="2"/>
        <v>0.51230398381593412</v>
      </c>
      <c r="E11" s="16">
        <f t="shared" ca="1" si="2"/>
        <v>7.7657284916267735E-2</v>
      </c>
      <c r="F11" s="16">
        <f t="shared" ca="1" si="2"/>
        <v>0.24222046020456628</v>
      </c>
      <c r="G11" s="16">
        <f t="shared" ca="1" si="2"/>
        <v>0.3477408085276355</v>
      </c>
      <c r="H11" s="16">
        <f t="shared" ca="1" si="2"/>
        <v>0.5184326256778965</v>
      </c>
      <c r="I11" s="16">
        <f t="shared" ca="1" si="2"/>
        <v>7.1528643054305258E-2</v>
      </c>
      <c r="J11" s="40"/>
      <c r="K11" s="40"/>
      <c r="L11" s="40"/>
      <c r="M11" s="24"/>
      <c r="N11" s="24">
        <f>3+8*($M$1-1)</f>
        <v>19</v>
      </c>
      <c r="O11" s="25"/>
      <c r="P11" s="25"/>
      <c r="Q11" s="25"/>
      <c r="R11" s="25"/>
      <c r="S11" s="25"/>
      <c r="T11" s="26"/>
      <c r="U11" s="25"/>
      <c r="V11" s="25"/>
      <c r="W11" s="25"/>
      <c r="X11" s="25"/>
      <c r="Y11" s="25"/>
      <c r="Z11" s="25"/>
      <c r="AA11" s="25"/>
      <c r="AB11" s="20"/>
      <c r="AC11" s="20"/>
    </row>
    <row r="12" spans="1:30" x14ac:dyDescent="0.2">
      <c r="Q12" s="24"/>
      <c r="S12" s="5"/>
    </row>
    <row r="13" spans="1:30" x14ac:dyDescent="0.2">
      <c r="Q13" s="24"/>
      <c r="R13" s="5"/>
    </row>
    <row r="14" spans="1:30" x14ac:dyDescent="0.2">
      <c r="A14" s="40" t="str">
        <f ca="1">CONCATENATE("Figure ", RIGHT(A8,LEN(A8)-6))</f>
        <v>Figure 11b. College Enrollment Rates in the First Fall after High School Graduation for Classes 2016 and 2017, Student-Weighted Totals</v>
      </c>
      <c r="Q14" s="24"/>
      <c r="U14" s="5"/>
    </row>
    <row r="15" spans="1:30" x14ac:dyDescent="0.2">
      <c r="Q15" s="24"/>
      <c r="X15" s="5"/>
    </row>
    <row r="35" spans="1:14" ht="16" thickBot="1" x14ac:dyDescent="0.25">
      <c r="A35" s="11" t="str">
        <f ca="1">CONCATENATE("Table ",N35,"a. College Enrollment Rates in the First Year after High School Graduation for Classes ",A37," and ",A38,", School Percentile Distribution")</f>
        <v>Table 12a. College Enrollment Rates in the First Year after High School Graduation for Classes 2015 and 2016, School Percentile Distribution</v>
      </c>
      <c r="N35" s="24">
        <f>2+5*($M$1-1)</f>
        <v>12</v>
      </c>
    </row>
    <row r="36" spans="1:14" ht="33" thickBot="1" x14ac:dyDescent="0.25">
      <c r="A36" s="12"/>
      <c r="B36" s="21" t="s">
        <v>37</v>
      </c>
      <c r="C36" s="13" t="s">
        <v>38</v>
      </c>
      <c r="D36" s="13" t="s">
        <v>39</v>
      </c>
      <c r="E36" s="13" t="s">
        <v>40</v>
      </c>
    </row>
    <row r="37" spans="1:14" ht="16" thickBot="1" x14ac:dyDescent="0.25">
      <c r="A37" s="14">
        <f ca="1">INDIRECT(CONCATENATE("'ALL DATA'!",O$1,$N37))</f>
        <v>2015</v>
      </c>
      <c r="B37" s="15">
        <f ca="1">INDIRECT(CONCATENATE("'ALL DATA'!",X$1,$N37))</f>
        <v>1857</v>
      </c>
      <c r="C37" s="16">
        <f ca="1">IF(ISBLANK(INDIRECT(CONCATENATE("'ALL DATA'!",Y$1,$N37))),"*",INDIRECT(CONCATENATE("'ALL DATA'!",Y$1,$N37)))</f>
        <v>0.51773049645390068</v>
      </c>
      <c r="D37" s="16">
        <f t="shared" ref="D37:E38" ca="1" si="3">IF(ISBLANK(INDIRECT(CONCATENATE("'ALL DATA'!",Z$1,$N37))),"*",INDIRECT(CONCATENATE("'ALL DATA'!",Z$1,$N37)))</f>
        <v>0.64203233256351044</v>
      </c>
      <c r="E37" s="16">
        <f t="shared" ca="1" si="3"/>
        <v>0.73743016759776536</v>
      </c>
      <c r="N37" s="24">
        <f>4+8*($M$1-1)</f>
        <v>20</v>
      </c>
    </row>
    <row r="38" spans="1:14" ht="16" thickBot="1" x14ac:dyDescent="0.25">
      <c r="A38" s="14">
        <f ca="1">INDIRECT(CONCATENATE("'ALL DATA'!",O$1,$N38))</f>
        <v>2016</v>
      </c>
      <c r="B38" s="15">
        <f ca="1">INDIRECT(CONCATENATE("'ALL DATA'!",X$1,$N38))</f>
        <v>1919</v>
      </c>
      <c r="C38" s="16">
        <f ca="1">IF(ISBLANK(INDIRECT(CONCATENATE("'ALL DATA'!",Y$1,$N38))),"*",INDIRECT(CONCATENATE("'ALL DATA'!",Y$1,$N38)))</f>
        <v>0.5113122171945701</v>
      </c>
      <c r="D38" s="16">
        <f t="shared" ca="1" si="3"/>
        <v>0.62903225806451613</v>
      </c>
      <c r="E38" s="16">
        <f t="shared" ca="1" si="3"/>
        <v>0.73643410852713176</v>
      </c>
      <c r="N38" s="24">
        <f>5+8*($M$1-1)</f>
        <v>21</v>
      </c>
    </row>
    <row r="41" spans="1:14" ht="16" thickBot="1" x14ac:dyDescent="0.25">
      <c r="A41" s="11" t="str">
        <f ca="1">CONCATENATE("Table ",N41,"b. College Enrollment Rates in the First Year after High School Graduation for Classes ",A43," and ",A44,", Student-Weighted Totals")</f>
        <v>Table 12b. College Enrollment Rates in the First Year after High School Graduation for Classes 2015 and 2016, Student-Weighted Totals</v>
      </c>
      <c r="N41" s="24">
        <f>2+5*($M$1-1)</f>
        <v>12</v>
      </c>
    </row>
    <row r="42" spans="1:14" ht="33" thickBot="1" x14ac:dyDescent="0.25">
      <c r="A42" s="12"/>
      <c r="B42" s="21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6" thickBot="1" x14ac:dyDescent="0.25">
      <c r="A43" s="14">
        <f ca="1">INDIRECT(CONCATENATE("'All DATA'!",O$1,$N43))</f>
        <v>2015</v>
      </c>
      <c r="B43" s="15">
        <f t="shared" ref="B43:B44" ca="1" si="4">INDIRECT(CONCATENATE("'All DATA'!",P$1,$N43))</f>
        <v>524442</v>
      </c>
      <c r="C43" s="16">
        <f ca="1">IF(ISBLANK(INDIRECT(CONCATENATE("'All DATA'!",Q$1,$N43))),"*",INDIRECT(CONCATENATE("'All DATA'!",Q$1,$N43)))</f>
        <v>0.64579114563669582</v>
      </c>
      <c r="D43" s="16">
        <f t="shared" ref="D43:I44" ca="1" si="5">IF(ISBLANK(INDIRECT(CONCATENATE("'All DATA'!",R$1,$N43))),"*",INDIRECT(CONCATENATE("'All DATA'!",R$1,$N43)))</f>
        <v>0.56351131297645873</v>
      </c>
      <c r="E43" s="16">
        <f t="shared" ca="1" si="5"/>
        <v>8.2279832660236973E-2</v>
      </c>
      <c r="F43" s="16">
        <f t="shared" ca="1" si="5"/>
        <v>0.28469878461297915</v>
      </c>
      <c r="G43" s="16">
        <f t="shared" ca="1" si="5"/>
        <v>0.36109236102371661</v>
      </c>
      <c r="H43" s="16">
        <f t="shared" ca="1" si="5"/>
        <v>0.57102596664645466</v>
      </c>
      <c r="I43" s="16">
        <f t="shared" ca="1" si="5"/>
        <v>7.4765178990241057E-2</v>
      </c>
      <c r="N43" s="24">
        <f>4+8*($M$1-1)</f>
        <v>20</v>
      </c>
    </row>
    <row r="44" spans="1:14" ht="16" thickBot="1" x14ac:dyDescent="0.25">
      <c r="A44" s="14">
        <f ca="1">INDIRECT(CONCATENATE("'All DATA'!",O$1,$N44))</f>
        <v>2016</v>
      </c>
      <c r="B44" s="15">
        <f t="shared" ca="1" si="4"/>
        <v>550977</v>
      </c>
      <c r="C44" s="16">
        <f ca="1">IF(ISBLANK(INDIRECT(CONCATENATE("'All DATA'!",Q$1,$N44))),"*",INDIRECT(CONCATENATE("'All DATA'!",Q$1,$N44)))</f>
        <v>0.63422792602958022</v>
      </c>
      <c r="D44" s="16">
        <f t="shared" ca="1" si="5"/>
        <v>0.55396141762723305</v>
      </c>
      <c r="E44" s="16">
        <f t="shared" ca="1" si="5"/>
        <v>8.02665084023471E-2</v>
      </c>
      <c r="F44" s="16">
        <f t="shared" ca="1" si="5"/>
        <v>0.27738362944369727</v>
      </c>
      <c r="G44" s="16">
        <f t="shared" ca="1" si="5"/>
        <v>0.3568442965858829</v>
      </c>
      <c r="H44" s="16">
        <f t="shared" ca="1" si="5"/>
        <v>0.55923387001635272</v>
      </c>
      <c r="I44" s="16">
        <f t="shared" ca="1" si="5"/>
        <v>7.4994056013227409E-2</v>
      </c>
      <c r="N44" s="24">
        <f>5+8*($M$1-1)</f>
        <v>21</v>
      </c>
    </row>
    <row r="47" spans="1:14" x14ac:dyDescent="0.2">
      <c r="A47" s="40" t="str">
        <f ca="1">CONCATENATE("Figure ", RIGHT(A41,LEN(A41)-6))</f>
        <v>Figure 12b. College Enrollment Rates in the First Year after High School Graduation for Classes 2015 and 2016, Student-Weighted Totals</v>
      </c>
    </row>
    <row r="68" spans="1:29" ht="16" thickBot="1" x14ac:dyDescent="0.25">
      <c r="A68" s="11" t="str">
        <f ca="1">CONCATENATE("Table ",N68,"a. College Enrollment Rates in the First Two Years after High School Graduation for Classes ",A70," and ",A71,", School Percentile Distribution")</f>
        <v>Table 13a. College Enrollment Rates in the First Two Years after High School Graduation for Classes 2014 and 2015, School Percentile Distribution</v>
      </c>
      <c r="N68" s="24">
        <f>3+5*($M$1-1)</f>
        <v>13</v>
      </c>
    </row>
    <row r="69" spans="1:29" ht="33" thickBot="1" x14ac:dyDescent="0.25">
      <c r="A69" s="12"/>
      <c r="B69" s="21" t="s">
        <v>37</v>
      </c>
      <c r="C69" s="13" t="s">
        <v>38</v>
      </c>
      <c r="D69" s="13" t="s">
        <v>39</v>
      </c>
      <c r="E69" s="13" t="s">
        <v>40</v>
      </c>
    </row>
    <row r="70" spans="1:29" ht="16" thickBot="1" x14ac:dyDescent="0.25">
      <c r="A70" s="14">
        <f ca="1">INDIRECT(CONCATENATE("'ALL DATA'!",O$1,$N70))</f>
        <v>2014</v>
      </c>
      <c r="B70" s="15">
        <f ca="1">INDIRECT(CONCATENATE("'ALL DATA'!",X$1,$N70))</f>
        <v>1855</v>
      </c>
      <c r="C70" s="16">
        <f ca="1">IF(ISBLANK(INDIRECT(CONCATENATE("'ALL DATA'!",Y$1,$N70))),"*",INDIRECT(CONCATENATE("'ALL DATA'!",Y$1,$N70)))</f>
        <v>0.58543417366946782</v>
      </c>
      <c r="D70" s="16">
        <f t="shared" ref="D70:E71" ca="1" si="6">IF(ISBLANK(INDIRECT(CONCATENATE("'ALL DATA'!",Z$1,$N70))),"*",INDIRECT(CONCATENATE("'ALL DATA'!",Z$1,$N70)))</f>
        <v>0.69422776911076445</v>
      </c>
      <c r="E70" s="16">
        <f t="shared" ca="1" si="6"/>
        <v>0.78723404255319152</v>
      </c>
      <c r="N70" s="24">
        <f>6+8*($M$1-1)</f>
        <v>22</v>
      </c>
    </row>
    <row r="71" spans="1:29" ht="16" thickBot="1" x14ac:dyDescent="0.25">
      <c r="A71" s="14">
        <f ca="1">INDIRECT(CONCATENATE("'ALL DATA'!",O$1,$N71))</f>
        <v>2015</v>
      </c>
      <c r="B71" s="15">
        <f ca="1">INDIRECT(CONCATENATE("'ALL DATA'!",X$1,$N71))</f>
        <v>1857</v>
      </c>
      <c r="C71" s="16">
        <f ca="1">IF(ISBLANK(INDIRECT(CONCATENATE("'ALL DATA'!",Y$1,$N71))),"*",INDIRECT(CONCATENATE("'ALL DATA'!",Y$1,$N71)))</f>
        <v>0.5757575757575758</v>
      </c>
      <c r="D71" s="16">
        <f t="shared" ca="1" si="6"/>
        <v>0.69090909090909092</v>
      </c>
      <c r="E71" s="16">
        <f t="shared" ca="1" si="6"/>
        <v>0.78048780487804881</v>
      </c>
      <c r="N71" s="24">
        <f>7+8*($M$1-1)</f>
        <v>23</v>
      </c>
    </row>
    <row r="74" spans="1:29" ht="16" thickBot="1" x14ac:dyDescent="0.25">
      <c r="A74" s="11" t="str">
        <f ca="1">CONCATENATE("Table ",N74,"b. College Enrollment Rates in the First Two Years after High School Graduation for Classes ",A76," and ",A77,", Student-Weighted Totals")</f>
        <v>Table 13b. College Enrollment Rates in the First Two Years after High School Graduation for Classes 2014 and 2015, Student-Weighted Totals</v>
      </c>
      <c r="N74" s="24">
        <f>3+5*($M$1-1)</f>
        <v>13</v>
      </c>
    </row>
    <row r="75" spans="1:29" ht="33" thickBot="1" x14ac:dyDescent="0.25">
      <c r="A75" s="12"/>
      <c r="B75" s="21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5"/>
    </row>
    <row r="76" spans="1:29" ht="16" thickBot="1" x14ac:dyDescent="0.25">
      <c r="A76" s="14">
        <f ca="1">INDIRECT(CONCATENATE("'All DATA'!",O$1,$N76))</f>
        <v>2014</v>
      </c>
      <c r="B76" s="15">
        <f t="shared" ref="B76:B77" ca="1" si="7">INDIRECT(CONCATENATE("'All DATA'!",P$1,$N76))</f>
        <v>524757</v>
      </c>
      <c r="C76" s="16">
        <f ca="1">IF(ISBLANK(INDIRECT(CONCATENATE("'All DATA'!",Q$1,$N76))),"*",INDIRECT(CONCATENATE("'All DATA'!",Q$1,$N76)))</f>
        <v>0.69890063400774072</v>
      </c>
      <c r="D76" s="16">
        <f t="shared" ref="D76:I77" ca="1" si="8">IF(ISBLANK(INDIRECT(CONCATENATE("'All DATA'!",R$1,$N76))),"*",INDIRECT(CONCATENATE("'All DATA'!",R$1,$N76)))</f>
        <v>0.60701429423523645</v>
      </c>
      <c r="E76" s="16">
        <f t="shared" ca="1" si="8"/>
        <v>9.1886339772504225E-2</v>
      </c>
      <c r="F76" s="16">
        <f t="shared" ca="1" si="8"/>
        <v>0.32087232757257167</v>
      </c>
      <c r="G76" s="16">
        <f t="shared" ca="1" si="8"/>
        <v>0.37802830643516905</v>
      </c>
      <c r="H76" s="16">
        <f t="shared" ca="1" si="8"/>
        <v>0.61669877676715124</v>
      </c>
      <c r="I76" s="16">
        <f t="shared" ca="1" si="8"/>
        <v>8.2201857240589454E-2</v>
      </c>
      <c r="K76" s="5"/>
      <c r="L76" s="5"/>
      <c r="N76" s="24">
        <f>6+8*($M$1-1)</f>
        <v>22</v>
      </c>
    </row>
    <row r="77" spans="1:29" ht="16" thickBot="1" x14ac:dyDescent="0.25">
      <c r="A77" s="14">
        <f ca="1">INDIRECT(CONCATENATE("'All DATA'!",O$1,$N77))</f>
        <v>2015</v>
      </c>
      <c r="B77" s="15">
        <f t="shared" ca="1" si="7"/>
        <v>524442</v>
      </c>
      <c r="C77" s="16">
        <f ca="1">IF(ISBLANK(INDIRECT(CONCATENATE("'All DATA'!",Q$1,$N77))),"*",INDIRECT(CONCATENATE("'All DATA'!",Q$1,$N77)))</f>
        <v>0.69225004862310802</v>
      </c>
      <c r="D77" s="16">
        <f t="shared" ca="1" si="8"/>
        <v>0.60539583023480192</v>
      </c>
      <c r="E77" s="16">
        <f t="shared" ca="1" si="8"/>
        <v>8.6854218388306051E-2</v>
      </c>
      <c r="F77" s="16">
        <f t="shared" ca="1" si="8"/>
        <v>0.31891229154034195</v>
      </c>
      <c r="G77" s="16">
        <f t="shared" ca="1" si="8"/>
        <v>0.37333775708276606</v>
      </c>
      <c r="H77" s="16">
        <f t="shared" ca="1" si="8"/>
        <v>0.61068716845714111</v>
      </c>
      <c r="I77" s="16">
        <f t="shared" ca="1" si="8"/>
        <v>8.156288016596687E-2</v>
      </c>
      <c r="K77" s="5"/>
      <c r="L77" s="5"/>
      <c r="N77" s="24">
        <f>7+8*($M$1-1)</f>
        <v>23</v>
      </c>
    </row>
    <row r="78" spans="1:29" s="9" customFormat="1" x14ac:dyDescent="0.2">
      <c r="A78" s="6"/>
      <c r="B78" s="7"/>
      <c r="C78" s="8"/>
      <c r="D78" s="8"/>
      <c r="E78" s="8"/>
      <c r="F78" s="8"/>
      <c r="G78" s="8"/>
      <c r="H78" s="8"/>
      <c r="I78" s="8"/>
      <c r="J78" s="5"/>
      <c r="K78" s="40"/>
      <c r="L78" s="40"/>
      <c r="M78" s="24"/>
      <c r="N78" s="24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0"/>
      <c r="AC78" s="20"/>
    </row>
    <row r="79" spans="1:29" x14ac:dyDescent="0.2">
      <c r="N79" s="5"/>
      <c r="Q79" s="24"/>
    </row>
    <row r="80" spans="1:29" x14ac:dyDescent="0.2">
      <c r="A80" s="40" t="str">
        <f ca="1">CONCATENATE("Figure ", RIGHT(A74,LEN(A74)-6))</f>
        <v>Figure 13b. College Enrollment Rates in the First Two Years after High School Graduation for Classes 2014 and 2015, Student-Weighted Totals</v>
      </c>
      <c r="Q80" s="24"/>
    </row>
    <row r="81" spans="17:17" x14ac:dyDescent="0.2">
      <c r="Q81" s="24"/>
    </row>
    <row r="101" spans="1:29" ht="16" thickBot="1" x14ac:dyDescent="0.25">
      <c r="A101" s="11" t="str">
        <f ca="1">CONCATENATE("Table ",N101,"a. Persistence Rates from First to Second Year of College for Class of ",A103,", School Percentile Distribution")</f>
        <v>Table 14a. Persistence Rates from First to Second Year of College for Class of 2015, School Percentile Distribution</v>
      </c>
      <c r="N101" s="24">
        <f>4+5*($M$1-1)</f>
        <v>14</v>
      </c>
    </row>
    <row r="102" spans="1:29" ht="33" thickBot="1" x14ac:dyDescent="0.25">
      <c r="A102" s="12"/>
      <c r="B102" s="21" t="s">
        <v>37</v>
      </c>
      <c r="C102" s="13" t="s">
        <v>38</v>
      </c>
      <c r="D102" s="13" t="s">
        <v>39</v>
      </c>
      <c r="E102" s="13" t="s">
        <v>40</v>
      </c>
    </row>
    <row r="103" spans="1:29" ht="16" thickBot="1" x14ac:dyDescent="0.25">
      <c r="A103" s="14">
        <f ca="1">INDIRECT(CONCATENATE("'ALL DATA'!",O$1,$N103))</f>
        <v>2015</v>
      </c>
      <c r="B103" s="15">
        <f ca="1">INDIRECT(CONCATENATE("'ALL DATA'!",X$1,$N103))</f>
        <v>1857</v>
      </c>
      <c r="C103" s="16">
        <f ca="1">IF(ISBLANK(INDIRECT(CONCATENATE("'ALL DATA'!",Y$1,$N103))),"*",INDIRECT(CONCATENATE("'ALL DATA'!",Y$1,$N103)))</f>
        <v>0.72302018633540377</v>
      </c>
      <c r="D103" s="16">
        <f t="shared" ref="D103:E103" ca="1" si="9">IF(ISBLANK(INDIRECT(CONCATENATE("'ALL DATA'!",Z$1,$N103))),"*",INDIRECT(CONCATENATE("'ALL DATA'!",Z$1,$N103)))</f>
        <v>0.80410795234915833</v>
      </c>
      <c r="E103" s="16">
        <f t="shared" ca="1" si="9"/>
        <v>0.86158684083212389</v>
      </c>
      <c r="N103" s="24">
        <f>8+8*($M$1-1)</f>
        <v>24</v>
      </c>
    </row>
    <row r="106" spans="1:29" ht="16" thickBot="1" x14ac:dyDescent="0.25">
      <c r="A106" s="11" t="str">
        <f ca="1">CONCATENATE("Table ",N106,"b. Persistence Rates from First to Second Year of College for Class of ",A108,", Student-Weighted Totals")</f>
        <v>Table 14b. Persistence Rates from First to Second Year of College for Class of 2015, Student-Weighted Totals</v>
      </c>
      <c r="N106" s="24">
        <f>4+5*($M$1-1)</f>
        <v>14</v>
      </c>
    </row>
    <row r="107" spans="1:29" ht="49" thickBot="1" x14ac:dyDescent="0.25">
      <c r="A107" s="12"/>
      <c r="B107" s="21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5"/>
    </row>
    <row r="108" spans="1:29" ht="16" thickBot="1" x14ac:dyDescent="0.25">
      <c r="A108" s="14">
        <f ca="1">INDIRECT(CONCATENATE("'All DATA'!",O$1,$N108))</f>
        <v>2015</v>
      </c>
      <c r="B108" s="15">
        <f t="shared" ref="B108" ca="1" si="10">INDIRECT(CONCATENATE("'All DATA'!",P$1,$N108))</f>
        <v>338680</v>
      </c>
      <c r="C108" s="16">
        <f ca="1">IF(ISBLANK(INDIRECT(CONCATENATE("'All DATA'!",Q$1,$N108))),"*",INDIRECT(CONCATENATE("'All DATA'!",Q$1,$N108)))</f>
        <v>0.81427010747608364</v>
      </c>
      <c r="D108" s="16">
        <f t="shared" ref="D108:I108" ca="1" si="11">IF(ISBLANK(INDIRECT(CONCATENATE("'All DATA'!",R$1,$N108))),"*",INDIRECT(CONCATENATE("'All DATA'!",R$1,$N108)))</f>
        <v>0.8077210696750573</v>
      </c>
      <c r="E108" s="16">
        <f t="shared" ca="1" si="11"/>
        <v>0.85912261593010586</v>
      </c>
      <c r="F108" s="16">
        <f t="shared" ca="1" si="11"/>
        <v>0.73900259865512896</v>
      </c>
      <c r="G108" s="16">
        <f t="shared" ca="1" si="11"/>
        <v>0.8736138394271592</v>
      </c>
      <c r="H108" s="16">
        <f t="shared" ca="1" si="11"/>
        <v>0.80805088990549967</v>
      </c>
      <c r="I108" s="16">
        <f t="shared" ca="1" si="11"/>
        <v>0.86176995664371336</v>
      </c>
      <c r="K108" s="5"/>
      <c r="L108" s="5"/>
      <c r="N108" s="24">
        <f>8+8*($M$1-1)</f>
        <v>24</v>
      </c>
    </row>
    <row r="109" spans="1:29" s="9" customFormat="1" x14ac:dyDescent="0.2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40"/>
      <c r="L109" s="40"/>
      <c r="M109" s="24"/>
      <c r="N109" s="24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0"/>
      <c r="AC109" s="20"/>
    </row>
    <row r="110" spans="1:29" x14ac:dyDescent="0.2">
      <c r="N110" s="5"/>
      <c r="Q110" s="24"/>
    </row>
    <row r="111" spans="1:29" x14ac:dyDescent="0.2">
      <c r="A111" s="40" t="str">
        <f ca="1">CONCATENATE("Figure ", RIGHT(A106,LEN(A106)-6))</f>
        <v>Figure 14b. Persistence Rates from First to Second Year of College for Class of 2015, Student-Weighted Totals</v>
      </c>
      <c r="Q111" s="24"/>
    </row>
    <row r="112" spans="1:29" x14ac:dyDescent="0.2">
      <c r="Q112" s="24"/>
    </row>
    <row r="132" spans="1:29" ht="16" thickBot="1" x14ac:dyDescent="0.25">
      <c r="A132" s="11" t="str">
        <f ca="1">CONCATENATE("Table ",N132,"a. Six-Year Completion Rates for Class of ",A134,", School Percentile Distribution")</f>
        <v>Table 15a. Six-Year Completion Rates for Class of 2011, School Percentile Distribution</v>
      </c>
      <c r="N132" s="24">
        <f>5+5*($M$1-1)</f>
        <v>15</v>
      </c>
    </row>
    <row r="133" spans="1:29" ht="33" thickBot="1" x14ac:dyDescent="0.25">
      <c r="A133" s="12"/>
      <c r="B133" s="21" t="s">
        <v>37</v>
      </c>
      <c r="C133" s="13" t="s">
        <v>38</v>
      </c>
      <c r="D133" s="13" t="s">
        <v>39</v>
      </c>
      <c r="E133" s="13" t="s">
        <v>40</v>
      </c>
    </row>
    <row r="134" spans="1:29" ht="16" thickBot="1" x14ac:dyDescent="0.25">
      <c r="A134" s="14">
        <f ca="1">INDIRECT(CONCATENATE("'ALL DATA'!",O$1,$N134))</f>
        <v>2011</v>
      </c>
      <c r="B134" s="15">
        <f ca="1">INDIRECT(CONCATENATE("'ALL DATA'!",X$1,$N134))</f>
        <v>1641</v>
      </c>
      <c r="C134" s="16">
        <f ca="1">IF(ISBLANK(INDIRECT(CONCATENATE("'ALL DATA'!",Y$1,$N134))),"*",INDIRECT(CONCATENATE("'ALL DATA'!",Y$1,$N134)))</f>
        <v>0.17792792792792791</v>
      </c>
      <c r="D134" s="16">
        <f t="shared" ref="D134:E134" ca="1" si="12">IF(ISBLANK(INDIRECT(CONCATENATE("'ALL DATA'!",Z$1,$N134))),"*",INDIRECT(CONCATENATE("'ALL DATA'!",Z$1,$N134)))</f>
        <v>0.25754527162977869</v>
      </c>
      <c r="E134" s="16">
        <f t="shared" ca="1" si="12"/>
        <v>0.35854341736694678</v>
      </c>
      <c r="N134" s="24">
        <f>9+8*($M$1-1)</f>
        <v>25</v>
      </c>
    </row>
    <row r="137" spans="1:29" ht="16" thickBot="1" x14ac:dyDescent="0.25">
      <c r="A137" s="11" t="str">
        <f ca="1">CONCATENATE("Table ",N137,"b. Six-Year Completion Rates for Class of ",A139, ", Student-Weighted Totals")</f>
        <v>Table 15b. Six-Year Completion Rates for Class of 2011, Student-Weighted Totals</v>
      </c>
      <c r="N137" s="24">
        <f>5+5*($M$1-1)</f>
        <v>15</v>
      </c>
    </row>
    <row r="138" spans="1:29" ht="33" thickBot="1" x14ac:dyDescent="0.25">
      <c r="A138" s="12"/>
      <c r="B138" s="21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5"/>
    </row>
    <row r="139" spans="1:29" ht="16" thickBot="1" x14ac:dyDescent="0.25">
      <c r="A139" s="14">
        <f ca="1">INDIRECT(CONCATENATE("'All DATA'!",O$1,$N139))</f>
        <v>2011</v>
      </c>
      <c r="B139" s="15">
        <f t="shared" ref="B139" ca="1" si="13">INDIRECT(CONCATENATE("'All DATA'!",P$1,$N139))</f>
        <v>474951</v>
      </c>
      <c r="C139" s="16">
        <f ca="1">IF(ISBLANK(INDIRECT(CONCATENATE("'All DATA'!",Q$1,$N139))),"*",INDIRECT(CONCATENATE("'All DATA'!",Q$1,$N139)))</f>
        <v>0.29596105703535736</v>
      </c>
      <c r="D139" s="16">
        <f t="shared" ref="D139:I139" ca="1" si="14">IF(ISBLANK(INDIRECT(CONCATENATE("'All DATA'!",R$1,$N139))),"*",INDIRECT(CONCATENATE("'All DATA'!",R$1,$N139)))</f>
        <v>0.23622226292817575</v>
      </c>
      <c r="E139" s="16">
        <f t="shared" ca="1" si="14"/>
        <v>5.9738794107181581E-2</v>
      </c>
      <c r="F139" s="16">
        <f t="shared" ca="1" si="14"/>
        <v>7.6325768342418485E-2</v>
      </c>
      <c r="G139" s="16">
        <f t="shared" ca="1" si="14"/>
        <v>0.21963528869293886</v>
      </c>
      <c r="H139" s="16">
        <f t="shared" ca="1" si="14"/>
        <v>0.2485498504056208</v>
      </c>
      <c r="I139" s="16">
        <f t="shared" ca="1" si="14"/>
        <v>4.7411206629736538E-2</v>
      </c>
      <c r="K139" s="5"/>
      <c r="L139" s="5"/>
      <c r="N139" s="24">
        <f>9+8*($M$1-1)</f>
        <v>25</v>
      </c>
    </row>
    <row r="140" spans="1:29" s="9" customFormat="1" x14ac:dyDescent="0.2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40"/>
      <c r="L140" s="40"/>
      <c r="M140" s="24"/>
      <c r="N140" s="24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0"/>
      <c r="AC140" s="20"/>
    </row>
    <row r="141" spans="1:29" x14ac:dyDescent="0.2">
      <c r="N141" s="5"/>
      <c r="Q141" s="24"/>
    </row>
    <row r="142" spans="1:29" x14ac:dyDescent="0.2">
      <c r="A142" s="40" t="str">
        <f ca="1">CONCATENATE("Figure ", RIGHT(A137,LEN(A137)-6))</f>
        <v>Figure 15b. Six-Year Completion Rates for Class of 2011, Student-Weighted Totals</v>
      </c>
      <c r="Q142" s="24"/>
    </row>
    <row r="143" spans="1:29" x14ac:dyDescent="0.2">
      <c r="Q143" s="24"/>
    </row>
    <row r="163" spans="1:1" x14ac:dyDescent="0.2">
      <c r="A163" s="28"/>
    </row>
    <row r="164" spans="1:1" x14ac:dyDescent="0.2">
      <c r="A164" s="28" t="s">
        <v>47</v>
      </c>
    </row>
  </sheetData>
  <pageMargins left="0.7" right="0.7" top="0.75" bottom="0.75" header="0.3" footer="0.3"/>
  <pageSetup scale="87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164"/>
  <sheetViews>
    <sheetView workbookViewId="0">
      <selection activeCell="M2" sqref="M2"/>
    </sheetView>
  </sheetViews>
  <sheetFormatPr baseColWidth="10" defaultColWidth="9.1640625" defaultRowHeight="15" x14ac:dyDescent="0.2"/>
  <cols>
    <col min="1" max="1" width="11.6640625" style="40" customWidth="1"/>
    <col min="2" max="2" width="10.6640625" style="43" customWidth="1"/>
    <col min="3" max="9" width="10.6640625" style="40" customWidth="1"/>
    <col min="10" max="12" width="9.1640625" style="40"/>
    <col min="13" max="16" width="9.1640625" style="24" customWidth="1"/>
    <col min="17" max="17" width="9.1640625" style="5" customWidth="1"/>
    <col min="18" max="23" width="9.1640625" style="24" customWidth="1"/>
    <col min="24" max="27" width="9.1640625" style="24"/>
    <col min="28" max="29" width="9.1640625" style="19"/>
    <col min="30" max="16384" width="9.1640625" style="40"/>
  </cols>
  <sheetData>
    <row r="1" spans="1:30" ht="32" thickBot="1" x14ac:dyDescent="0.25">
      <c r="A1" s="17" t="str">
        <f ca="1">INDIRECT(CONCATENATE("'All DATA'!A",$N1))</f>
        <v>Low Minority Schools</v>
      </c>
      <c r="M1" s="27">
        <v>4</v>
      </c>
      <c r="N1" s="24">
        <f>2+8*($M$1-1)</f>
        <v>26</v>
      </c>
      <c r="O1" s="24" t="s">
        <v>23</v>
      </c>
      <c r="P1" s="24" t="s">
        <v>24</v>
      </c>
      <c r="Q1" s="24" t="s">
        <v>25</v>
      </c>
      <c r="R1" s="24" t="s">
        <v>26</v>
      </c>
      <c r="S1" s="24" t="s">
        <v>27</v>
      </c>
      <c r="T1" s="24" t="s">
        <v>28</v>
      </c>
      <c r="U1" s="24" t="s">
        <v>29</v>
      </c>
      <c r="V1" s="24" t="s">
        <v>30</v>
      </c>
      <c r="W1" s="24" t="s">
        <v>31</v>
      </c>
      <c r="X1" s="24" t="s">
        <v>42</v>
      </c>
      <c r="Y1" s="24" t="s">
        <v>43</v>
      </c>
      <c r="Z1" s="24" t="s">
        <v>44</v>
      </c>
      <c r="AA1" s="24" t="s">
        <v>45</v>
      </c>
      <c r="AD1" s="5"/>
    </row>
    <row r="2" spans="1:30" ht="16" thickBot="1" x14ac:dyDescent="0.25">
      <c r="A2" s="40" t="str">
        <f ca="1">CONCATENATE("Table ",N2,"a. College Enrollment Rates in the First Fall after High School Graduation for Classes ",A4," and ",A5,", School Percentile Distribution")</f>
        <v>Table 16a. College Enrollment Rates in the First Fall after High School Graduation for Classes 2016 and 2017, School Percentile Distribution</v>
      </c>
      <c r="N2" s="24">
        <f>1+5*($M$1-1)</f>
        <v>16</v>
      </c>
    </row>
    <row r="3" spans="1:30" ht="33" thickBot="1" x14ac:dyDescent="0.25">
      <c r="A3" s="12"/>
      <c r="B3" s="21" t="s">
        <v>37</v>
      </c>
      <c r="C3" s="13" t="s">
        <v>38</v>
      </c>
      <c r="D3" s="13" t="s">
        <v>39</v>
      </c>
      <c r="E3" s="13" t="s">
        <v>40</v>
      </c>
    </row>
    <row r="4" spans="1:30" ht="16" thickBot="1" x14ac:dyDescent="0.25">
      <c r="A4" s="14">
        <f ca="1">INDIRECT(CONCATENATE("'ALL DATA'!",O$1,$N4))</f>
        <v>2016</v>
      </c>
      <c r="B4" s="15">
        <f ca="1">INDIRECT(CONCATENATE("'ALL DATA'!",X$1,$N4))</f>
        <v>3854</v>
      </c>
      <c r="C4" s="16">
        <f ca="1">IF(ISBLANK(INDIRECT(CONCATENATE("'ALL DATA'!",Y$1,$N4))),"*",INDIRECT(CONCATENATE("'ALL DATA'!",Y$1,$N4)))</f>
        <v>0.55769230769230771</v>
      </c>
      <c r="D4" s="16">
        <f t="shared" ref="D4:E5" ca="1" si="0">IF(ISBLANK(INDIRECT(CONCATENATE("'ALL DATA'!",Z$1,$N4))),"*",INDIRECT(CONCATENATE("'ALL DATA'!",Z$1,$N4)))</f>
        <v>0.66666666666666663</v>
      </c>
      <c r="E4" s="16">
        <f t="shared" ca="1" si="0"/>
        <v>0.765625</v>
      </c>
      <c r="N4" s="24">
        <f>2+8*($M$1-1)</f>
        <v>26</v>
      </c>
    </row>
    <row r="5" spans="1:30" ht="16" thickBot="1" x14ac:dyDescent="0.25">
      <c r="A5" s="14">
        <f ca="1">INDIRECT(CONCATENATE("'ALL DATA'!",O$1,$N5))</f>
        <v>2017</v>
      </c>
      <c r="B5" s="15">
        <f ca="1">INDIRECT(CONCATENATE("'ALL DATA'!",X$1,$N5))</f>
        <v>3146</v>
      </c>
      <c r="C5" s="16">
        <f ca="1">IF(ISBLANK(INDIRECT(CONCATENATE("'ALL DATA'!",Y$1,$N5))),"*",INDIRECT(CONCATENATE("'ALL DATA'!",Y$1,$N5)))</f>
        <v>0.57692307692307687</v>
      </c>
      <c r="D5" s="16">
        <f t="shared" ca="1" si="0"/>
        <v>0.68421052631578949</v>
      </c>
      <c r="E5" s="16">
        <f t="shared" ca="1" si="0"/>
        <v>0.77777777777777779</v>
      </c>
      <c r="N5" s="24">
        <f>3+8*($M$1-1)</f>
        <v>27</v>
      </c>
    </row>
    <row r="8" spans="1:30" ht="16" thickBot="1" x14ac:dyDescent="0.25">
      <c r="A8" s="40" t="str">
        <f ca="1">CONCATENATE("Table ",N8,"b. College Enrollment Rates in the First Fall after High School Graduation for Classes ",A10," and ",A11,", Student-Weighted Totals")</f>
        <v>Table 16b. College Enrollment Rates in the First Fall after High School Graduation for Classes 2016 and 2017, Student-Weighted Totals</v>
      </c>
      <c r="N8" s="24">
        <f>1+5*($M$1-1)</f>
        <v>16</v>
      </c>
      <c r="Q8" s="24"/>
      <c r="R8" s="5"/>
    </row>
    <row r="9" spans="1:30" ht="33" thickBot="1" x14ac:dyDescent="0.25">
      <c r="A9" s="12"/>
      <c r="B9" s="21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5"/>
    </row>
    <row r="10" spans="1:30" ht="16" thickBot="1" x14ac:dyDescent="0.25">
      <c r="A10" s="14">
        <f ca="1">INDIRECT(CONCATENATE("'All DATA'!",O$1,$N10))</f>
        <v>2016</v>
      </c>
      <c r="B10" s="15">
        <f t="shared" ref="B10:B11" ca="1" si="1">INDIRECT(CONCATENATE("'All DATA'!",P$1,$N10))</f>
        <v>733325</v>
      </c>
      <c r="C10" s="16">
        <f ca="1">IF(ISBLANK(INDIRECT(CONCATENATE("'All DATA'!",Q$1,$N10))),"*",INDIRECT(CONCATENATE("'All DATA'!",Q$1,$N10)))</f>
        <v>0.69030511710360343</v>
      </c>
      <c r="D10" s="16">
        <f t="shared" ref="D10:I11" ca="1" si="2">IF(ISBLANK(INDIRECT(CONCATENATE("'All DATA'!",R$1,$N10))),"*",INDIRECT(CONCATENATE("'All DATA'!",R$1,$N10)))</f>
        <v>0.5421907067125763</v>
      </c>
      <c r="E10" s="16">
        <f t="shared" ca="1" si="2"/>
        <v>0.14811441039102716</v>
      </c>
      <c r="F10" s="16">
        <f t="shared" ca="1" si="2"/>
        <v>0.19512630825350288</v>
      </c>
      <c r="G10" s="16">
        <f t="shared" ca="1" si="2"/>
        <v>0.49517880885010057</v>
      </c>
      <c r="H10" s="16">
        <f t="shared" ca="1" si="2"/>
        <v>0.5286714621757066</v>
      </c>
      <c r="I10" s="16">
        <f t="shared" ca="1" si="2"/>
        <v>0.16163365492789691</v>
      </c>
      <c r="N10" s="24">
        <f>2+8*($M$1-1)</f>
        <v>26</v>
      </c>
    </row>
    <row r="11" spans="1:30" s="9" customFormat="1" ht="16" thickBot="1" x14ac:dyDescent="0.25">
      <c r="A11" s="14">
        <f ca="1">INDIRECT(CONCATENATE("'All DATA'!",O$1,$N11))</f>
        <v>2017</v>
      </c>
      <c r="B11" s="15">
        <f t="shared" ca="1" si="1"/>
        <v>609283</v>
      </c>
      <c r="C11" s="16">
        <f ca="1">IF(ISBLANK(INDIRECT(CONCATENATE("'All DATA'!",Q$1,$N11))),"*",INDIRECT(CONCATENATE("'All DATA'!",Q$1,$N11)))</f>
        <v>0.6981090888798801</v>
      </c>
      <c r="D11" s="16">
        <f t="shared" ca="1" si="2"/>
        <v>0.55586648568891628</v>
      </c>
      <c r="E11" s="16">
        <f t="shared" ca="1" si="2"/>
        <v>0.1422426031909638</v>
      </c>
      <c r="F11" s="16">
        <f t="shared" ca="1" si="2"/>
        <v>0.20376245521375125</v>
      </c>
      <c r="G11" s="16">
        <f t="shared" ca="1" si="2"/>
        <v>0.49434663366612885</v>
      </c>
      <c r="H11" s="16">
        <f t="shared" ca="1" si="2"/>
        <v>0.53219275771685737</v>
      </c>
      <c r="I11" s="16">
        <f t="shared" ca="1" si="2"/>
        <v>0.16591633116302276</v>
      </c>
      <c r="J11" s="40"/>
      <c r="K11" s="40"/>
      <c r="L11" s="40"/>
      <c r="M11" s="24"/>
      <c r="N11" s="24">
        <f>3+8*($M$1-1)</f>
        <v>27</v>
      </c>
      <c r="O11" s="25"/>
      <c r="P11" s="25"/>
      <c r="Q11" s="25"/>
      <c r="R11" s="25"/>
      <c r="S11" s="25"/>
      <c r="T11" s="26"/>
      <c r="U11" s="25"/>
      <c r="V11" s="25"/>
      <c r="W11" s="25"/>
      <c r="X11" s="25"/>
      <c r="Y11" s="25"/>
      <c r="Z11" s="25"/>
      <c r="AA11" s="25"/>
      <c r="AB11" s="20"/>
      <c r="AC11" s="20"/>
    </row>
    <row r="12" spans="1:30" x14ac:dyDescent="0.2">
      <c r="Q12" s="24"/>
      <c r="S12" s="5"/>
    </row>
    <row r="13" spans="1:30" x14ac:dyDescent="0.2">
      <c r="Q13" s="24"/>
      <c r="R13" s="5"/>
    </row>
    <row r="14" spans="1:30" x14ac:dyDescent="0.2">
      <c r="A14" s="40" t="str">
        <f ca="1">CONCATENATE("Figure ", RIGHT(A8,LEN(A8)-6))</f>
        <v>Figure 16b. College Enrollment Rates in the First Fall after High School Graduation for Classes 2016 and 2017, Student-Weighted Totals</v>
      </c>
      <c r="Q14" s="24"/>
      <c r="U14" s="5"/>
    </row>
    <row r="15" spans="1:30" x14ac:dyDescent="0.2">
      <c r="Q15" s="24"/>
      <c r="X15" s="5"/>
    </row>
    <row r="35" spans="1:14" ht="16" thickBot="1" x14ac:dyDescent="0.25">
      <c r="A35" s="11" t="str">
        <f ca="1">CONCATENATE("Table ",N35,"a. College Enrollment Rates in the First Year after High School Graduation for Classes ",A37," and ",A38,", School Percentile Distribution")</f>
        <v>Table 17a. College Enrollment Rates in the First Year after High School Graduation for Classes 2015 and 2016, School Percentile Distribution</v>
      </c>
      <c r="N35" s="24">
        <f>2+5*($M$1-1)</f>
        <v>17</v>
      </c>
    </row>
    <row r="36" spans="1:14" ht="33" thickBot="1" x14ac:dyDescent="0.25">
      <c r="A36" s="12"/>
      <c r="B36" s="21" t="s">
        <v>37</v>
      </c>
      <c r="C36" s="13" t="s">
        <v>38</v>
      </c>
      <c r="D36" s="13" t="s">
        <v>39</v>
      </c>
      <c r="E36" s="13" t="s">
        <v>40</v>
      </c>
    </row>
    <row r="37" spans="1:14" ht="16" thickBot="1" x14ac:dyDescent="0.25">
      <c r="A37" s="14">
        <f ca="1">INDIRECT(CONCATENATE("'ALL DATA'!",O$1,$N37))</f>
        <v>2015</v>
      </c>
      <c r="B37" s="15">
        <f ca="1">INDIRECT(CONCATENATE("'ALL DATA'!",X$1,$N37))</f>
        <v>3926</v>
      </c>
      <c r="C37" s="16">
        <f ca="1">IF(ISBLANK(INDIRECT(CONCATENATE("'ALL DATA'!",Y$1,$N37))),"*",INDIRECT(CONCATENATE("'ALL DATA'!",Y$1,$N37)))</f>
        <v>0.58968609865470856</v>
      </c>
      <c r="D37" s="16">
        <f t="shared" ref="D37:E38" ca="1" si="3">IF(ISBLANK(INDIRECT(CONCATENATE("'ALL DATA'!",Z$1,$N37))),"*",INDIRECT(CONCATENATE("'ALL DATA'!",Z$1,$N37)))</f>
        <v>0.70091371829105475</v>
      </c>
      <c r="E37" s="16">
        <f t="shared" ca="1" si="3"/>
        <v>0.8</v>
      </c>
      <c r="N37" s="24">
        <f>4+8*($M$1-1)</f>
        <v>28</v>
      </c>
    </row>
    <row r="38" spans="1:14" ht="16" thickBot="1" x14ac:dyDescent="0.25">
      <c r="A38" s="14">
        <f ca="1">INDIRECT(CONCATENATE("'ALL DATA'!",O$1,$N38))</f>
        <v>2016</v>
      </c>
      <c r="B38" s="15">
        <f ca="1">INDIRECT(CONCATENATE("'ALL DATA'!",X$1,$N38))</f>
        <v>3854</v>
      </c>
      <c r="C38" s="16">
        <f ca="1">IF(ISBLANK(INDIRECT(CONCATENATE("'ALL DATA'!",Y$1,$N38))),"*",INDIRECT(CONCATENATE("'ALL DATA'!",Y$1,$N38)))</f>
        <v>0.59130434782608698</v>
      </c>
      <c r="D38" s="16">
        <f t="shared" ca="1" si="3"/>
        <v>0.7</v>
      </c>
      <c r="E38" s="16">
        <f t="shared" ca="1" si="3"/>
        <v>0.79578606158833065</v>
      </c>
      <c r="N38" s="24">
        <f>5+8*($M$1-1)</f>
        <v>29</v>
      </c>
    </row>
    <row r="41" spans="1:14" ht="16" thickBot="1" x14ac:dyDescent="0.25">
      <c r="A41" s="11" t="str">
        <f ca="1">CONCATENATE("Table ",N41,"b. College Enrollment Rates in the First Year after High School Graduation for Classes ",A43," and ",A44,", Student-Weighted Totals")</f>
        <v>Table 17b. College Enrollment Rates in the First Year after High School Graduation for Classes 2015 and 2016, Student-Weighted Totals</v>
      </c>
      <c r="N41" s="24">
        <f>2+5*($M$1-1)</f>
        <v>17</v>
      </c>
    </row>
    <row r="42" spans="1:14" ht="33" thickBot="1" x14ac:dyDescent="0.25">
      <c r="A42" s="12"/>
      <c r="B42" s="21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6" thickBot="1" x14ac:dyDescent="0.25">
      <c r="A43" s="14">
        <f ca="1">INDIRECT(CONCATENATE("'All DATA'!",O$1,$N43))</f>
        <v>2015</v>
      </c>
      <c r="B43" s="15">
        <f t="shared" ref="B43:B44" ca="1" si="4">INDIRECT(CONCATENATE("'All DATA'!",P$1,$N43))</f>
        <v>747638</v>
      </c>
      <c r="C43" s="16">
        <f ca="1">IF(ISBLANK(INDIRECT(CONCATENATE("'All DATA'!",Q$1,$N43))),"*",INDIRECT(CONCATENATE("'All DATA'!",Q$1,$N43)))</f>
        <v>0.72915501887277001</v>
      </c>
      <c r="D43" s="16">
        <f t="shared" ref="D43:I44" ca="1" si="5">IF(ISBLANK(INDIRECT(CONCATENATE("'All DATA'!",R$1,$N43))),"*",INDIRECT(CONCATENATE("'All DATA'!",R$1,$N43)))</f>
        <v>0.57422977430253674</v>
      </c>
      <c r="E43" s="16">
        <f t="shared" ca="1" si="5"/>
        <v>0.15492524457023318</v>
      </c>
      <c r="F43" s="16">
        <f t="shared" ca="1" si="5"/>
        <v>0.21722946131684051</v>
      </c>
      <c r="G43" s="16">
        <f t="shared" ca="1" si="5"/>
        <v>0.5119255575559295</v>
      </c>
      <c r="H43" s="16">
        <f t="shared" ca="1" si="5"/>
        <v>0.56061489651408836</v>
      </c>
      <c r="I43" s="16">
        <f t="shared" ca="1" si="5"/>
        <v>0.1685401223586816</v>
      </c>
      <c r="N43" s="24">
        <f>4+8*($M$1-1)</f>
        <v>28</v>
      </c>
    </row>
    <row r="44" spans="1:14" ht="16" thickBot="1" x14ac:dyDescent="0.25">
      <c r="A44" s="14">
        <f ca="1">INDIRECT(CONCATENATE("'All DATA'!",O$1,$N44))</f>
        <v>2016</v>
      </c>
      <c r="B44" s="15">
        <f t="shared" ca="1" si="4"/>
        <v>733325</v>
      </c>
      <c r="C44" s="16">
        <f ca="1">IF(ISBLANK(INDIRECT(CONCATENATE("'All DATA'!",Q$1,$N44))),"*",INDIRECT(CONCATENATE("'All DATA'!",Q$1,$N44)))</f>
        <v>0.72473323560495007</v>
      </c>
      <c r="D44" s="16">
        <f t="shared" ca="1" si="5"/>
        <v>0.57122149115330856</v>
      </c>
      <c r="E44" s="16">
        <f t="shared" ca="1" si="5"/>
        <v>0.15351174445164151</v>
      </c>
      <c r="F44" s="16">
        <f t="shared" ca="1" si="5"/>
        <v>0.2130119660450687</v>
      </c>
      <c r="G44" s="16">
        <f t="shared" ca="1" si="5"/>
        <v>0.5117212695598814</v>
      </c>
      <c r="H44" s="16">
        <f t="shared" ca="1" si="5"/>
        <v>0.5569276923601405</v>
      </c>
      <c r="I44" s="16">
        <f t="shared" ca="1" si="5"/>
        <v>0.16780554324480959</v>
      </c>
      <c r="N44" s="24">
        <f>5+8*($M$1-1)</f>
        <v>29</v>
      </c>
    </row>
    <row r="47" spans="1:14" x14ac:dyDescent="0.2">
      <c r="A47" s="40" t="str">
        <f ca="1">CONCATENATE("Figure ", RIGHT(A41,LEN(A41)-6))</f>
        <v>Figure 17b. College Enrollment Rates in the First Year after High School Graduation for Classes 2015 and 2016, Student-Weighted Totals</v>
      </c>
    </row>
    <row r="68" spans="1:29" ht="16" thickBot="1" x14ac:dyDescent="0.25">
      <c r="A68" s="11" t="str">
        <f ca="1">CONCATENATE("Table ",N68,"a. College Enrollment Rates in the First Two Years after High School Graduation for Classes ",A70," and ",A71,", School Percentile Distribution")</f>
        <v>Table 18a. College Enrollment Rates in the First Two Years after High School Graduation for Classes 2014 and 2015, School Percentile Distribution</v>
      </c>
      <c r="N68" s="24">
        <f>3+5*($M$1-1)</f>
        <v>18</v>
      </c>
    </row>
    <row r="69" spans="1:29" ht="33" thickBot="1" x14ac:dyDescent="0.25">
      <c r="A69" s="12"/>
      <c r="B69" s="21" t="s">
        <v>37</v>
      </c>
      <c r="C69" s="13" t="s">
        <v>38</v>
      </c>
      <c r="D69" s="13" t="s">
        <v>39</v>
      </c>
      <c r="E69" s="13" t="s">
        <v>40</v>
      </c>
    </row>
    <row r="70" spans="1:29" ht="16" thickBot="1" x14ac:dyDescent="0.25">
      <c r="A70" s="14">
        <f ca="1">INDIRECT(CONCATENATE("'ALL DATA'!",O$1,$N70))</f>
        <v>2014</v>
      </c>
      <c r="B70" s="15">
        <f ca="1">INDIRECT(CONCATENATE("'ALL DATA'!",X$1,$N70))</f>
        <v>4038</v>
      </c>
      <c r="C70" s="16">
        <f ca="1">IF(ISBLANK(INDIRECT(CONCATENATE("'ALL DATA'!",Y$1,$N70))),"*",INDIRECT(CONCATENATE("'ALL DATA'!",Y$1,$N70)))</f>
        <v>0.64</v>
      </c>
      <c r="D70" s="16">
        <f t="shared" ref="D70:E71" ca="1" si="6">IF(ISBLANK(INDIRECT(CONCATENATE("'ALL DATA'!",Z$1,$N70))),"*",INDIRECT(CONCATENATE("'ALL DATA'!",Z$1,$N70)))</f>
        <v>0.73879146115504057</v>
      </c>
      <c r="E70" s="16">
        <f t="shared" ca="1" si="6"/>
        <v>0.83333333333333337</v>
      </c>
      <c r="N70" s="24">
        <f>6+8*($M$1-1)</f>
        <v>30</v>
      </c>
    </row>
    <row r="71" spans="1:29" ht="16" thickBot="1" x14ac:dyDescent="0.25">
      <c r="A71" s="14">
        <f ca="1">INDIRECT(CONCATENATE("'ALL DATA'!",O$1,$N71))</f>
        <v>2015</v>
      </c>
      <c r="B71" s="15">
        <f ca="1">INDIRECT(CONCATENATE("'ALL DATA'!",X$1,$N71))</f>
        <v>3926</v>
      </c>
      <c r="C71" s="16">
        <f ca="1">IF(ISBLANK(INDIRECT(CONCATENATE("'ALL DATA'!",Y$1,$N71))),"*",INDIRECT(CONCATENATE("'ALL DATA'!",Y$1,$N71)))</f>
        <v>0.63207547169811318</v>
      </c>
      <c r="D71" s="16">
        <f t="shared" ca="1" si="6"/>
        <v>0.73913043478260865</v>
      </c>
      <c r="E71" s="16">
        <f t="shared" ca="1" si="6"/>
        <v>0.8314606741573034</v>
      </c>
      <c r="N71" s="24">
        <f>7+8*($M$1-1)</f>
        <v>31</v>
      </c>
    </row>
    <row r="74" spans="1:29" ht="16" thickBot="1" x14ac:dyDescent="0.25">
      <c r="A74" s="11" t="str">
        <f ca="1">CONCATENATE("Table ",N74,"b. College Enrollment Rates in the First Two Years after High School Graduation for Classes ",A76," and ",A77,", Student-Weighted Totals")</f>
        <v>Table 18b. College Enrollment Rates in the First Two Years after High School Graduation for Classes 2014 and 2015, Student-Weighted Totals</v>
      </c>
      <c r="N74" s="24">
        <f>3+5*($M$1-1)</f>
        <v>18</v>
      </c>
    </row>
    <row r="75" spans="1:29" ht="33" thickBot="1" x14ac:dyDescent="0.25">
      <c r="A75" s="12"/>
      <c r="B75" s="21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5"/>
    </row>
    <row r="76" spans="1:29" ht="16" thickBot="1" x14ac:dyDescent="0.25">
      <c r="A76" s="14">
        <f ca="1">INDIRECT(CONCATENATE("'All DATA'!",O$1,$N76))</f>
        <v>2014</v>
      </c>
      <c r="B76" s="15">
        <f t="shared" ref="B76:B77" ca="1" si="7">INDIRECT(CONCATENATE("'All DATA'!",P$1,$N76))</f>
        <v>778768</v>
      </c>
      <c r="C76" s="16">
        <f ca="1">IF(ISBLANK(INDIRECT(CONCATENATE("'All DATA'!",Q$1,$N76))),"*",INDIRECT(CONCATENATE("'All DATA'!",Q$1,$N76)))</f>
        <v>0.76744293550839271</v>
      </c>
      <c r="D76" s="16">
        <f t="shared" ref="D76:I77" ca="1" si="8">IF(ISBLANK(INDIRECT(CONCATENATE("'All DATA'!",R$1,$N76))),"*",INDIRECT(CONCATENATE("'All DATA'!",R$1,$N76)))</f>
        <v>0.60401814147473953</v>
      </c>
      <c r="E76" s="16">
        <f t="shared" ca="1" si="8"/>
        <v>0.16342479403365315</v>
      </c>
      <c r="F76" s="16">
        <f t="shared" ca="1" si="8"/>
        <v>0.24255747539703737</v>
      </c>
      <c r="G76" s="16">
        <f t="shared" ca="1" si="8"/>
        <v>0.5248854601113554</v>
      </c>
      <c r="H76" s="16">
        <f t="shared" ca="1" si="8"/>
        <v>0.59160879748525874</v>
      </c>
      <c r="I76" s="16">
        <f t="shared" ca="1" si="8"/>
        <v>0.17583413802313397</v>
      </c>
      <c r="K76" s="5"/>
      <c r="L76" s="5"/>
      <c r="N76" s="24">
        <f>6+8*($M$1-1)</f>
        <v>30</v>
      </c>
    </row>
    <row r="77" spans="1:29" ht="16" thickBot="1" x14ac:dyDescent="0.25">
      <c r="A77" s="14">
        <f ca="1">INDIRECT(CONCATENATE("'All DATA'!",O$1,$N77))</f>
        <v>2015</v>
      </c>
      <c r="B77" s="15">
        <f t="shared" ca="1" si="7"/>
        <v>747638</v>
      </c>
      <c r="C77" s="16">
        <f ca="1">IF(ISBLANK(INDIRECT(CONCATENATE("'All DATA'!",Q$1,$N77))),"*",INDIRECT(CONCATENATE("'All DATA'!",Q$1,$N77)))</f>
        <v>0.7650052565546428</v>
      </c>
      <c r="D77" s="16">
        <f t="shared" ca="1" si="8"/>
        <v>0.60483950789018215</v>
      </c>
      <c r="E77" s="16">
        <f t="shared" ca="1" si="8"/>
        <v>0.16016574866446059</v>
      </c>
      <c r="F77" s="16">
        <f t="shared" ca="1" si="8"/>
        <v>0.23942335729323549</v>
      </c>
      <c r="G77" s="16">
        <f t="shared" ca="1" si="8"/>
        <v>0.5255818992614073</v>
      </c>
      <c r="H77" s="16">
        <f t="shared" ca="1" si="8"/>
        <v>0.58880768500263492</v>
      </c>
      <c r="I77" s="16">
        <f t="shared" ca="1" si="8"/>
        <v>0.1761975715520078</v>
      </c>
      <c r="K77" s="5"/>
      <c r="L77" s="5"/>
      <c r="N77" s="24">
        <f>7+8*($M$1-1)</f>
        <v>31</v>
      </c>
    </row>
    <row r="78" spans="1:29" s="9" customFormat="1" x14ac:dyDescent="0.2">
      <c r="A78" s="6"/>
      <c r="B78" s="7"/>
      <c r="C78" s="8"/>
      <c r="D78" s="8"/>
      <c r="E78" s="8"/>
      <c r="F78" s="8"/>
      <c r="G78" s="8"/>
      <c r="H78" s="8"/>
      <c r="I78" s="8"/>
      <c r="J78" s="5"/>
      <c r="K78" s="40"/>
      <c r="L78" s="40"/>
      <c r="M78" s="24"/>
      <c r="N78" s="24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0"/>
      <c r="AC78" s="20"/>
    </row>
    <row r="79" spans="1:29" x14ac:dyDescent="0.2">
      <c r="N79" s="5"/>
      <c r="Q79" s="24"/>
    </row>
    <row r="80" spans="1:29" x14ac:dyDescent="0.2">
      <c r="A80" s="40" t="str">
        <f ca="1">CONCATENATE("Figure ", RIGHT(A74,LEN(A74)-6))</f>
        <v>Figure 18b. College Enrollment Rates in the First Two Years after High School Graduation for Classes 2014 and 2015, Student-Weighted Totals</v>
      </c>
      <c r="Q80" s="24"/>
    </row>
    <row r="81" spans="17:17" x14ac:dyDescent="0.2">
      <c r="Q81" s="24"/>
    </row>
    <row r="101" spans="1:29" ht="16" thickBot="1" x14ac:dyDescent="0.25">
      <c r="A101" s="11" t="str">
        <f ca="1">CONCATENATE("Table ",N101,"a. Persistence Rates from First to Second Year of College for Class of ",A103,", School Percentile Distribution")</f>
        <v>Table 19a. Persistence Rates from First to Second Year of College for Class of 2015, School Percentile Distribution</v>
      </c>
      <c r="N101" s="24">
        <f>4+5*($M$1-1)</f>
        <v>19</v>
      </c>
    </row>
    <row r="102" spans="1:29" ht="33" thickBot="1" x14ac:dyDescent="0.25">
      <c r="A102" s="12"/>
      <c r="B102" s="21" t="s">
        <v>37</v>
      </c>
      <c r="C102" s="13" t="s">
        <v>38</v>
      </c>
      <c r="D102" s="13" t="s">
        <v>39</v>
      </c>
      <c r="E102" s="13" t="s">
        <v>40</v>
      </c>
    </row>
    <row r="103" spans="1:29" ht="16" thickBot="1" x14ac:dyDescent="0.25">
      <c r="A103" s="14">
        <f ca="1">INDIRECT(CONCATENATE("'ALL DATA'!",O$1,$N103))</f>
        <v>2015</v>
      </c>
      <c r="B103" s="15">
        <f ca="1">INDIRECT(CONCATENATE("'ALL DATA'!",X$1,$N103))</f>
        <v>3926</v>
      </c>
      <c r="C103" s="16">
        <f ca="1">IF(ISBLANK(INDIRECT(CONCATENATE("'ALL DATA'!",Y$1,$N103))),"*",INDIRECT(CONCATENATE("'ALL DATA'!",Y$1,$N103)))</f>
        <v>0.79757085020242913</v>
      </c>
      <c r="D103" s="16">
        <f t="shared" ref="D103:E103" ca="1" si="9">IF(ISBLANK(INDIRECT(CONCATENATE("'ALL DATA'!",Z$1,$N103))),"*",INDIRECT(CONCATENATE("'ALL DATA'!",Z$1,$N103)))</f>
        <v>0.8628106761099088</v>
      </c>
      <c r="E103" s="16">
        <f t="shared" ca="1" si="9"/>
        <v>0.91370558375634514</v>
      </c>
      <c r="N103" s="24">
        <f>8+8*($M$1-1)</f>
        <v>32</v>
      </c>
    </row>
    <row r="106" spans="1:29" ht="16" thickBot="1" x14ac:dyDescent="0.25">
      <c r="A106" s="11" t="str">
        <f ca="1">CONCATENATE("Table ",N106,"b. Persistence Rates from First to Second Year of College for Class of ",A108,", Student-Weighted Totals")</f>
        <v>Table 19b. Persistence Rates from First to Second Year of College for Class of 2015, Student-Weighted Totals</v>
      </c>
      <c r="N106" s="24">
        <f>4+5*($M$1-1)</f>
        <v>19</v>
      </c>
    </row>
    <row r="107" spans="1:29" ht="49" thickBot="1" x14ac:dyDescent="0.25">
      <c r="A107" s="12"/>
      <c r="B107" s="21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5"/>
    </row>
    <row r="108" spans="1:29" ht="16" thickBot="1" x14ac:dyDescent="0.25">
      <c r="A108" s="14">
        <f ca="1">INDIRECT(CONCATENATE("'All DATA'!",O$1,$N108))</f>
        <v>2015</v>
      </c>
      <c r="B108" s="15">
        <f t="shared" ref="B108" ca="1" si="10">INDIRECT(CONCATENATE("'All DATA'!",P$1,$N108))</f>
        <v>545144</v>
      </c>
      <c r="C108" s="16">
        <f ca="1">IF(ISBLANK(INDIRECT(CONCATENATE("'All DATA'!",Q$1,$N108))),"*",INDIRECT(CONCATENATE("'All DATA'!",Q$1,$N108)))</f>
        <v>0.88128274364204684</v>
      </c>
      <c r="D108" s="16">
        <f t="shared" ref="D108:I108" ca="1" si="11">IF(ISBLANK(INDIRECT(CONCATENATE("'All DATA'!",R$1,$N108))),"*",INDIRECT(CONCATENATE("'All DATA'!",R$1,$N108)))</f>
        <v>0.86638280427470671</v>
      </c>
      <c r="E108" s="16">
        <f t="shared" ca="1" si="11"/>
        <v>0.93650930690333944</v>
      </c>
      <c r="F108" s="16">
        <f t="shared" ca="1" si="11"/>
        <v>0.75256913102106415</v>
      </c>
      <c r="G108" s="16">
        <f t="shared" ca="1" si="11"/>
        <v>0.93590081910460243</v>
      </c>
      <c r="H108" s="16">
        <f t="shared" ca="1" si="11"/>
        <v>0.865351901645524</v>
      </c>
      <c r="I108" s="16">
        <f t="shared" ca="1" si="11"/>
        <v>0.93427349274246674</v>
      </c>
      <c r="K108" s="5"/>
      <c r="L108" s="5"/>
      <c r="N108" s="24">
        <f>8+8*($M$1-1)</f>
        <v>32</v>
      </c>
    </row>
    <row r="109" spans="1:29" s="9" customFormat="1" x14ac:dyDescent="0.2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40"/>
      <c r="L109" s="40"/>
      <c r="M109" s="24"/>
      <c r="N109" s="24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0"/>
      <c r="AC109" s="20"/>
    </row>
    <row r="110" spans="1:29" x14ac:dyDescent="0.2">
      <c r="N110" s="5"/>
      <c r="Q110" s="24"/>
    </row>
    <row r="111" spans="1:29" x14ac:dyDescent="0.2">
      <c r="A111" s="40" t="str">
        <f ca="1">CONCATENATE("Figure ", RIGHT(A106,LEN(A106)-6))</f>
        <v>Figure 19b. Persistence Rates from First to Second Year of College for Class of 2015, Student-Weighted Totals</v>
      </c>
      <c r="Q111" s="24"/>
    </row>
    <row r="112" spans="1:29" x14ac:dyDescent="0.2">
      <c r="Q112" s="24"/>
    </row>
    <row r="132" spans="1:29" ht="16" thickBot="1" x14ac:dyDescent="0.25">
      <c r="A132" s="11" t="str">
        <f ca="1">CONCATENATE("Table ",N132,"a. Six-Year Completion Rates for Class of ",A134,", School Percentile Distribution")</f>
        <v>Table 20a. Six-Year Completion Rates for Class of 2011, School Percentile Distribution</v>
      </c>
      <c r="N132" s="24">
        <f>5+5*($M$1-1)</f>
        <v>20</v>
      </c>
    </row>
    <row r="133" spans="1:29" ht="33" thickBot="1" x14ac:dyDescent="0.25">
      <c r="A133" s="12"/>
      <c r="B133" s="21" t="s">
        <v>37</v>
      </c>
      <c r="C133" s="13" t="s">
        <v>38</v>
      </c>
      <c r="D133" s="13" t="s">
        <v>39</v>
      </c>
      <c r="E133" s="13" t="s">
        <v>40</v>
      </c>
    </row>
    <row r="134" spans="1:29" ht="16" thickBot="1" x14ac:dyDescent="0.25">
      <c r="A134" s="14">
        <f ca="1">INDIRECT(CONCATENATE("'ALL DATA'!",O$1,$N134))</f>
        <v>2011</v>
      </c>
      <c r="B134" s="15">
        <f ca="1">INDIRECT(CONCATENATE("'ALL DATA'!",X$1,$N134))</f>
        <v>3841</v>
      </c>
      <c r="C134" s="16">
        <f ca="1">IF(ISBLANK(INDIRECT(CONCATENATE("'ALL DATA'!",Y$1,$N134))),"*",INDIRECT(CONCATENATE("'ALL DATA'!",Y$1,$N134)))</f>
        <v>0.34545454545454546</v>
      </c>
      <c r="D134" s="16">
        <f t="shared" ref="D134:E134" ca="1" si="12">IF(ISBLANK(INDIRECT(CONCATENATE("'ALL DATA'!",Z$1,$N134))),"*",INDIRECT(CONCATENATE("'ALL DATA'!",Z$1,$N134)))</f>
        <v>0.44444444444444442</v>
      </c>
      <c r="E134" s="16">
        <f t="shared" ca="1" si="12"/>
        <v>0.55555555555555558</v>
      </c>
      <c r="N134" s="24">
        <f>9+8*($M$1-1)</f>
        <v>33</v>
      </c>
    </row>
    <row r="137" spans="1:29" ht="16" thickBot="1" x14ac:dyDescent="0.25">
      <c r="A137" s="11" t="str">
        <f ca="1">CONCATENATE("Table ",N137,"b. Six-Year Completion Rates for Class of ",A139, ", Student-Weighted Totals")</f>
        <v>Table 20b. Six-Year Completion Rates for Class of 2011, Student-Weighted Totals</v>
      </c>
      <c r="N137" s="24">
        <f>5+5*($M$1-1)</f>
        <v>20</v>
      </c>
    </row>
    <row r="138" spans="1:29" ht="33" thickBot="1" x14ac:dyDescent="0.25">
      <c r="A138" s="12"/>
      <c r="B138" s="21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5"/>
    </row>
    <row r="139" spans="1:29" ht="16" thickBot="1" x14ac:dyDescent="0.25">
      <c r="A139" s="14">
        <f ca="1">INDIRECT(CONCATENATE("'All DATA'!",O$1,$N139))</f>
        <v>2011</v>
      </c>
      <c r="B139" s="15">
        <f t="shared" ref="B139" ca="1" si="13">INDIRECT(CONCATENATE("'All DATA'!",P$1,$N139))</f>
        <v>768568</v>
      </c>
      <c r="C139" s="16">
        <f ca="1">IF(ISBLANK(INDIRECT(CONCATENATE("'All DATA'!",Q$1,$N139))),"*",INDIRECT(CONCATENATE("'All DATA'!",Q$1,$N139)))</f>
        <v>0.48314918133463791</v>
      </c>
      <c r="D139" s="16">
        <f t="shared" ref="D139:I139" ca="1" si="14">IF(ISBLANK(INDIRECT(CONCATENATE("'All DATA'!",R$1,$N139))),"*",INDIRECT(CONCATENATE("'All DATA'!",R$1,$N139)))</f>
        <v>0.35000676582943863</v>
      </c>
      <c r="E139" s="16">
        <f t="shared" ca="1" si="14"/>
        <v>0.13314241550519929</v>
      </c>
      <c r="F139" s="16">
        <f t="shared" ca="1" si="14"/>
        <v>8.6477709194241761E-2</v>
      </c>
      <c r="G139" s="16">
        <f t="shared" ca="1" si="14"/>
        <v>0.39667147214039616</v>
      </c>
      <c r="H139" s="16">
        <f t="shared" ca="1" si="14"/>
        <v>0.35752204099051743</v>
      </c>
      <c r="I139" s="16">
        <f t="shared" ca="1" si="14"/>
        <v>0.12562714034412048</v>
      </c>
      <c r="K139" s="5"/>
      <c r="L139" s="5"/>
      <c r="N139" s="24">
        <f>9+8*($M$1-1)</f>
        <v>33</v>
      </c>
    </row>
    <row r="140" spans="1:29" s="9" customFormat="1" x14ac:dyDescent="0.2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40"/>
      <c r="L140" s="40"/>
      <c r="M140" s="24"/>
      <c r="N140" s="24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0"/>
      <c r="AC140" s="20"/>
    </row>
    <row r="141" spans="1:29" x14ac:dyDescent="0.2">
      <c r="N141" s="5"/>
      <c r="Q141" s="24"/>
    </row>
    <row r="142" spans="1:29" x14ac:dyDescent="0.2">
      <c r="A142" s="40" t="str">
        <f ca="1">CONCATENATE("Figure ", RIGHT(A137,LEN(A137)-6))</f>
        <v>Figure 20b. Six-Year Completion Rates for Class of 2011, Student-Weighted Totals</v>
      </c>
      <c r="Q142" s="24"/>
    </row>
    <row r="143" spans="1:29" x14ac:dyDescent="0.2">
      <c r="Q143" s="24"/>
    </row>
    <row r="163" spans="1:1" x14ac:dyDescent="0.2">
      <c r="A163" s="28"/>
    </row>
    <row r="164" spans="1:1" x14ac:dyDescent="0.2">
      <c r="A164" s="28" t="s">
        <v>47</v>
      </c>
    </row>
  </sheetData>
  <pageMargins left="0.7" right="0.7" top="0.75" bottom="0.75" header="0.3" footer="0.3"/>
  <pageSetup scale="87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D164"/>
  <sheetViews>
    <sheetView workbookViewId="0">
      <selection activeCell="M2" sqref="M2"/>
    </sheetView>
  </sheetViews>
  <sheetFormatPr baseColWidth="10" defaultColWidth="9.1640625" defaultRowHeight="15" x14ac:dyDescent="0.2"/>
  <cols>
    <col min="1" max="1" width="11.6640625" style="40" customWidth="1"/>
    <col min="2" max="2" width="10.6640625" style="43" customWidth="1"/>
    <col min="3" max="9" width="10.6640625" style="40" customWidth="1"/>
    <col min="10" max="12" width="9.1640625" style="40"/>
    <col min="13" max="16" width="9.1640625" style="24" customWidth="1"/>
    <col min="17" max="17" width="9.1640625" style="5" customWidth="1"/>
    <col min="18" max="23" width="9.1640625" style="24" customWidth="1"/>
    <col min="24" max="27" width="9.1640625" style="24"/>
    <col min="28" max="29" width="9.1640625" style="19"/>
    <col min="30" max="16384" width="9.1640625" style="40"/>
  </cols>
  <sheetData>
    <row r="1" spans="1:30" ht="32" thickBot="1" x14ac:dyDescent="0.25">
      <c r="A1" s="17" t="str">
        <f ca="1">INDIRECT(CONCATENATE("'All DATA'!A",$N1))</f>
        <v>Urban Schools</v>
      </c>
      <c r="M1" s="27">
        <v>5</v>
      </c>
      <c r="N1" s="24">
        <f>2+8*($M$1-1)</f>
        <v>34</v>
      </c>
      <c r="O1" s="24" t="s">
        <v>23</v>
      </c>
      <c r="P1" s="24" t="s">
        <v>24</v>
      </c>
      <c r="Q1" s="24" t="s">
        <v>25</v>
      </c>
      <c r="R1" s="24" t="s">
        <v>26</v>
      </c>
      <c r="S1" s="24" t="s">
        <v>27</v>
      </c>
      <c r="T1" s="24" t="s">
        <v>28</v>
      </c>
      <c r="U1" s="24" t="s">
        <v>29</v>
      </c>
      <c r="V1" s="24" t="s">
        <v>30</v>
      </c>
      <c r="W1" s="24" t="s">
        <v>31</v>
      </c>
      <c r="X1" s="24" t="s">
        <v>42</v>
      </c>
      <c r="Y1" s="24" t="s">
        <v>43</v>
      </c>
      <c r="Z1" s="24" t="s">
        <v>44</v>
      </c>
      <c r="AA1" s="24" t="s">
        <v>45</v>
      </c>
      <c r="AD1" s="5"/>
    </row>
    <row r="2" spans="1:30" ht="16" thickBot="1" x14ac:dyDescent="0.25">
      <c r="A2" s="40" t="str">
        <f ca="1">CONCATENATE("Table ",N2,"a. College Enrollment Rates in the First Fall after High School Graduation for Classes ",A4," and ",A5,", School Percentile Distribution")</f>
        <v>Table 21a. College Enrollment Rates in the First Fall after High School Graduation for Classes 2016 and 2017, School Percentile Distribution</v>
      </c>
      <c r="N2" s="24">
        <f>1+5*($M$1-1)</f>
        <v>21</v>
      </c>
    </row>
    <row r="3" spans="1:30" ht="33" thickBot="1" x14ac:dyDescent="0.25">
      <c r="A3" s="12"/>
      <c r="B3" s="21" t="s">
        <v>37</v>
      </c>
      <c r="C3" s="13" t="s">
        <v>38</v>
      </c>
      <c r="D3" s="13" t="s">
        <v>39</v>
      </c>
      <c r="E3" s="13" t="s">
        <v>40</v>
      </c>
    </row>
    <row r="4" spans="1:30" ht="16" thickBot="1" x14ac:dyDescent="0.25">
      <c r="A4" s="14">
        <f ca="1">INDIRECT(CONCATENATE("'ALL DATA'!",O$1,$N4))</f>
        <v>2016</v>
      </c>
      <c r="B4" s="15">
        <f ca="1">INDIRECT(CONCATENATE("'ALL DATA'!",X$1,$N4))</f>
        <v>1635</v>
      </c>
      <c r="C4" s="16">
        <f ca="1">IF(ISBLANK(INDIRECT(CONCATENATE("'ALL DATA'!",Y$1,$N4))),"*",INDIRECT(CONCATENATE("'ALL DATA'!",Y$1,$N4)))</f>
        <v>0.46601941747572817</v>
      </c>
      <c r="D4" s="16">
        <f t="shared" ref="D4:E5" ca="1" si="0">IF(ISBLANK(INDIRECT(CONCATENATE("'ALL DATA'!",Z$1,$N4))),"*",INDIRECT(CONCATENATE("'ALL DATA'!",Z$1,$N4)))</f>
        <v>0.60857142857142854</v>
      </c>
      <c r="E4" s="16">
        <f t="shared" ca="1" si="0"/>
        <v>0.73197781885397417</v>
      </c>
      <c r="N4" s="24">
        <f>2+8*($M$1-1)</f>
        <v>34</v>
      </c>
    </row>
    <row r="5" spans="1:30" ht="16" thickBot="1" x14ac:dyDescent="0.25">
      <c r="A5" s="14">
        <f ca="1">INDIRECT(CONCATENATE("'ALL DATA'!",O$1,$N5))</f>
        <v>2017</v>
      </c>
      <c r="B5" s="15">
        <f ca="1">INDIRECT(CONCATENATE("'ALL DATA'!",X$1,$N5))</f>
        <v>1459</v>
      </c>
      <c r="C5" s="16">
        <f ca="1">IF(ISBLANK(INDIRECT(CONCATENATE("'ALL DATA'!",Y$1,$N5))),"*",INDIRECT(CONCATENATE("'ALL DATA'!",Y$1,$N5)))</f>
        <v>0.48547717842323651</v>
      </c>
      <c r="D5" s="16">
        <f t="shared" ca="1" si="0"/>
        <v>0.62190812720848054</v>
      </c>
      <c r="E5" s="16">
        <f t="shared" ca="1" si="0"/>
        <v>0.7410714285714286</v>
      </c>
      <c r="N5" s="24">
        <f>3+8*($M$1-1)</f>
        <v>35</v>
      </c>
    </row>
    <row r="8" spans="1:30" ht="16" thickBot="1" x14ac:dyDescent="0.25">
      <c r="A8" s="40" t="str">
        <f ca="1">CONCATENATE("Table ",N8,"b. College Enrollment Rates in the First Fall after High School Graduation for Classes ",A10," and ",A11,", Student-Weighted Totals")</f>
        <v>Table 21b. College Enrollment Rates in the First Fall after High School Graduation for Classes 2016 and 2017, Student-Weighted Totals</v>
      </c>
      <c r="N8" s="24">
        <f>1+5*($M$1-1)</f>
        <v>21</v>
      </c>
      <c r="Q8" s="24"/>
      <c r="R8" s="5"/>
    </row>
    <row r="9" spans="1:30" ht="33" thickBot="1" x14ac:dyDescent="0.25">
      <c r="A9" s="12"/>
      <c r="B9" s="21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5"/>
    </row>
    <row r="10" spans="1:30" ht="16" thickBot="1" x14ac:dyDescent="0.25">
      <c r="A10" s="14">
        <f ca="1">INDIRECT(CONCATENATE("'All DATA'!",O$1,$N10))</f>
        <v>2016</v>
      </c>
      <c r="B10" s="15">
        <f t="shared" ref="B10:B11" ca="1" si="1">INDIRECT(CONCATENATE("'All DATA'!",P$1,$N10))</f>
        <v>451628</v>
      </c>
      <c r="C10" s="16">
        <f ca="1">IF(ISBLANK(INDIRECT(CONCATENATE("'All DATA'!",Q$1,$N10))),"*",INDIRECT(CONCATENATE("'All DATA'!",Q$1,$N10)))</f>
        <v>0.62071882168510362</v>
      </c>
      <c r="D10" s="16">
        <f t="shared" ref="D10:I11" ca="1" si="2">IF(ISBLANK(INDIRECT(CONCATENATE("'All DATA'!",R$1,$N10))),"*",INDIRECT(CONCATENATE("'All DATA'!",R$1,$N10)))</f>
        <v>0.52526858387876751</v>
      </c>
      <c r="E10" s="16">
        <f t="shared" ca="1" si="2"/>
        <v>9.5450237806336186E-2</v>
      </c>
      <c r="F10" s="16">
        <f t="shared" ca="1" si="2"/>
        <v>0.23095335098798125</v>
      </c>
      <c r="G10" s="16">
        <f t="shared" ca="1" si="2"/>
        <v>0.38976547069712242</v>
      </c>
      <c r="H10" s="16">
        <f t="shared" ca="1" si="2"/>
        <v>0.52079366204044031</v>
      </c>
      <c r="I10" s="16">
        <f t="shared" ca="1" si="2"/>
        <v>9.9925159644663308E-2</v>
      </c>
      <c r="N10" s="24">
        <f>2+8*($M$1-1)</f>
        <v>34</v>
      </c>
    </row>
    <row r="11" spans="1:30" s="9" customFormat="1" ht="16" thickBot="1" x14ac:dyDescent="0.25">
      <c r="A11" s="14">
        <f ca="1">INDIRECT(CONCATENATE("'All DATA'!",O$1,$N11))</f>
        <v>2017</v>
      </c>
      <c r="B11" s="15">
        <f t="shared" ca="1" si="1"/>
        <v>408142</v>
      </c>
      <c r="C11" s="16">
        <f ca="1">IF(ISBLANK(INDIRECT(CONCATENATE("'All DATA'!",Q$1,$N11))),"*",INDIRECT(CONCATENATE("'All DATA'!",Q$1,$N11)))</f>
        <v>0.63124598791597042</v>
      </c>
      <c r="D11" s="16">
        <f t="shared" ca="1" si="2"/>
        <v>0.53424788431477277</v>
      </c>
      <c r="E11" s="16">
        <f t="shared" ca="1" si="2"/>
        <v>9.6998103601197622E-2</v>
      </c>
      <c r="F11" s="16">
        <f t="shared" ca="1" si="2"/>
        <v>0.23123569737983349</v>
      </c>
      <c r="G11" s="16">
        <f t="shared" ca="1" si="2"/>
        <v>0.40001029053613696</v>
      </c>
      <c r="H11" s="16">
        <f t="shared" ca="1" si="2"/>
        <v>0.52838227871672117</v>
      </c>
      <c r="I11" s="16">
        <f t="shared" ca="1" si="2"/>
        <v>0.10286370919924928</v>
      </c>
      <c r="J11" s="40"/>
      <c r="K11" s="40"/>
      <c r="L11" s="40"/>
      <c r="M11" s="24"/>
      <c r="N11" s="24">
        <f>3+8*($M$1-1)</f>
        <v>35</v>
      </c>
      <c r="O11" s="25"/>
      <c r="P11" s="25"/>
      <c r="Q11" s="25"/>
      <c r="R11" s="25"/>
      <c r="S11" s="25"/>
      <c r="T11" s="26"/>
      <c r="U11" s="25"/>
      <c r="V11" s="25"/>
      <c r="W11" s="25"/>
      <c r="X11" s="25"/>
      <c r="Y11" s="25"/>
      <c r="Z11" s="25"/>
      <c r="AA11" s="25"/>
      <c r="AB11" s="20"/>
      <c r="AC11" s="20"/>
    </row>
    <row r="12" spans="1:30" x14ac:dyDescent="0.2">
      <c r="Q12" s="24"/>
      <c r="S12" s="5"/>
    </row>
    <row r="13" spans="1:30" x14ac:dyDescent="0.2">
      <c r="Q13" s="24"/>
      <c r="R13" s="5"/>
    </row>
    <row r="14" spans="1:30" x14ac:dyDescent="0.2">
      <c r="A14" s="40" t="str">
        <f ca="1">CONCATENATE("Figure ", RIGHT(A8,LEN(A8)-6))</f>
        <v>Figure 21b. College Enrollment Rates in the First Fall after High School Graduation for Classes 2016 and 2017, Student-Weighted Totals</v>
      </c>
      <c r="Q14" s="24"/>
      <c r="U14" s="5"/>
    </row>
    <row r="15" spans="1:30" x14ac:dyDescent="0.2">
      <c r="Q15" s="24"/>
      <c r="X15" s="5"/>
    </row>
    <row r="35" spans="1:14" ht="16" thickBot="1" x14ac:dyDescent="0.25">
      <c r="A35" s="11" t="str">
        <f ca="1">CONCATENATE("Table ",N35,"a. College Enrollment Rates in the First Year after High School Graduation for Classes ",A37," and ",A38,", School Percentile Distribution")</f>
        <v>Table 22a. College Enrollment Rates in the First Year after High School Graduation for Classes 2015 and 2016, School Percentile Distribution</v>
      </c>
      <c r="N35" s="24">
        <f>2+5*($M$1-1)</f>
        <v>22</v>
      </c>
    </row>
    <row r="36" spans="1:14" ht="33" thickBot="1" x14ac:dyDescent="0.25">
      <c r="A36" s="12"/>
      <c r="B36" s="21" t="s">
        <v>37</v>
      </c>
      <c r="C36" s="13" t="s">
        <v>38</v>
      </c>
      <c r="D36" s="13" t="s">
        <v>39</v>
      </c>
      <c r="E36" s="13" t="s">
        <v>40</v>
      </c>
    </row>
    <row r="37" spans="1:14" ht="16" thickBot="1" x14ac:dyDescent="0.25">
      <c r="A37" s="14">
        <f ca="1">INDIRECT(CONCATENATE("'ALL DATA'!",O$1,$N37))</f>
        <v>2015</v>
      </c>
      <c r="B37" s="15">
        <f ca="1">INDIRECT(CONCATENATE("'ALL DATA'!",X$1,$N37))</f>
        <v>1590</v>
      </c>
      <c r="C37" s="16">
        <f ca="1">IF(ISBLANK(INDIRECT(CONCATENATE("'ALL DATA'!",Y$1,$N37))),"*",INDIRECT(CONCATENATE("'ALL DATA'!",Y$1,$N37)))</f>
        <v>0.53037383177570097</v>
      </c>
      <c r="D37" s="16">
        <f t="shared" ref="D37:E38" ca="1" si="3">IF(ISBLANK(INDIRECT(CONCATENATE("'ALL DATA'!",Z$1,$N37))),"*",INDIRECT(CONCATENATE("'ALL DATA'!",Z$1,$N37)))</f>
        <v>0.66587221920020634</v>
      </c>
      <c r="E37" s="16">
        <f t="shared" ca="1" si="3"/>
        <v>0.77215189873417722</v>
      </c>
      <c r="N37" s="24">
        <f>4+8*($M$1-1)</f>
        <v>36</v>
      </c>
    </row>
    <row r="38" spans="1:14" ht="16" thickBot="1" x14ac:dyDescent="0.25">
      <c r="A38" s="14">
        <f ca="1">INDIRECT(CONCATENATE("'ALL DATA'!",O$1,$N38))</f>
        <v>2016</v>
      </c>
      <c r="B38" s="15">
        <f ca="1">INDIRECT(CONCATENATE("'ALL DATA'!",X$1,$N38))</f>
        <v>1635</v>
      </c>
      <c r="C38" s="16">
        <f ca="1">IF(ISBLANK(INDIRECT(CONCATENATE("'ALL DATA'!",Y$1,$N38))),"*",INDIRECT(CONCATENATE("'ALL DATA'!",Y$1,$N38)))</f>
        <v>0.52130325814536338</v>
      </c>
      <c r="D38" s="16">
        <f t="shared" ca="1" si="3"/>
        <v>0.66216216216216217</v>
      </c>
      <c r="E38" s="16">
        <f t="shared" ca="1" si="3"/>
        <v>0.77620396600566577</v>
      </c>
      <c r="N38" s="24">
        <f>5+8*($M$1-1)</f>
        <v>37</v>
      </c>
    </row>
    <row r="41" spans="1:14" ht="16" thickBot="1" x14ac:dyDescent="0.25">
      <c r="A41" s="11" t="str">
        <f ca="1">CONCATENATE("Table ",N41,"b. College Enrollment Rates in the First Year after High School Graduation for Classes ",A43," and ",A44,", Student-Weighted Totals")</f>
        <v>Table 22b. College Enrollment Rates in the First Year after High School Graduation for Classes 2015 and 2016, Student-Weighted Totals</v>
      </c>
      <c r="N41" s="24">
        <f>2+5*($M$1-1)</f>
        <v>22</v>
      </c>
    </row>
    <row r="42" spans="1:14" ht="33" thickBot="1" x14ac:dyDescent="0.25">
      <c r="A42" s="12"/>
      <c r="B42" s="21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6" thickBot="1" x14ac:dyDescent="0.25">
      <c r="A43" s="14">
        <f ca="1">INDIRECT(CONCATENATE("'All DATA'!",O$1,$N43))</f>
        <v>2015</v>
      </c>
      <c r="B43" s="15">
        <f t="shared" ref="B43:B44" ca="1" si="4">INDIRECT(CONCATENATE("'All DATA'!",P$1,$N43))</f>
        <v>440084</v>
      </c>
      <c r="C43" s="16">
        <f ca="1">IF(ISBLANK(INDIRECT(CONCATENATE("'All DATA'!",Q$1,$N43))),"*",INDIRECT(CONCATENATE("'All DATA'!",Q$1,$N43)))</f>
        <v>0.67396224357168177</v>
      </c>
      <c r="D43" s="16">
        <f t="shared" ref="D43:I44" ca="1" si="5">IF(ISBLANK(INDIRECT(CONCATENATE("'All DATA'!",R$1,$N43))),"*",INDIRECT(CONCATENATE("'All DATA'!",R$1,$N43)))</f>
        <v>0.57174539406113378</v>
      </c>
      <c r="E43" s="16">
        <f t="shared" ca="1" si="5"/>
        <v>0.10221684951054799</v>
      </c>
      <c r="F43" s="16">
        <f t="shared" ca="1" si="5"/>
        <v>0.26330655056761892</v>
      </c>
      <c r="G43" s="16">
        <f t="shared" ca="1" si="5"/>
        <v>0.41065569300406285</v>
      </c>
      <c r="H43" s="16">
        <f t="shared" ca="1" si="5"/>
        <v>0.5675393788458567</v>
      </c>
      <c r="I43" s="16">
        <f t="shared" ca="1" si="5"/>
        <v>0.10642286472582507</v>
      </c>
      <c r="N43" s="24">
        <f>4+8*($M$1-1)</f>
        <v>36</v>
      </c>
    </row>
    <row r="44" spans="1:14" ht="16" thickBot="1" x14ac:dyDescent="0.25">
      <c r="A44" s="14">
        <f ca="1">INDIRECT(CONCATENATE("'All DATA'!",O$1,$N44))</f>
        <v>2016</v>
      </c>
      <c r="B44" s="15">
        <f t="shared" ca="1" si="4"/>
        <v>451628</v>
      </c>
      <c r="C44" s="16">
        <f ca="1">IF(ISBLANK(INDIRECT(CONCATENATE("'All DATA'!",Q$1,$N44))),"*",INDIRECT(CONCATENATE("'All DATA'!",Q$1,$N44)))</f>
        <v>0.66717962570965483</v>
      </c>
      <c r="D44" s="16">
        <f t="shared" ca="1" si="5"/>
        <v>0.56638870929171792</v>
      </c>
      <c r="E44" s="16">
        <f t="shared" ca="1" si="5"/>
        <v>0.10079091641793689</v>
      </c>
      <c r="F44" s="16">
        <f t="shared" ca="1" si="5"/>
        <v>0.26041565181963916</v>
      </c>
      <c r="G44" s="16">
        <f t="shared" ca="1" si="5"/>
        <v>0.40676397389001567</v>
      </c>
      <c r="H44" s="16">
        <f t="shared" ca="1" si="5"/>
        <v>0.56141337561001536</v>
      </c>
      <c r="I44" s="16">
        <f t="shared" ca="1" si="5"/>
        <v>0.10576625009963952</v>
      </c>
      <c r="N44" s="24">
        <f>5+8*($M$1-1)</f>
        <v>37</v>
      </c>
    </row>
    <row r="47" spans="1:14" x14ac:dyDescent="0.2">
      <c r="A47" s="40" t="str">
        <f ca="1">CONCATENATE("Figure ", RIGHT(A41,LEN(A41)-6))</f>
        <v>Figure 22b. College Enrollment Rates in the First Year after High School Graduation for Classes 2015 and 2016, Student-Weighted Totals</v>
      </c>
    </row>
    <row r="68" spans="1:29" ht="16" thickBot="1" x14ac:dyDescent="0.25">
      <c r="A68" s="11" t="str">
        <f ca="1">CONCATENATE("Table ",N68,"a. College Enrollment Rates in the First Two Years after High School Graduation for Classes ",A70," and ",A71,", School Percentile Distribution")</f>
        <v>Table 23a. College Enrollment Rates in the First Two Years after High School Graduation for Classes 2014 and 2015, School Percentile Distribution</v>
      </c>
      <c r="N68" s="24">
        <f>3+5*($M$1-1)</f>
        <v>23</v>
      </c>
    </row>
    <row r="69" spans="1:29" ht="33" thickBot="1" x14ac:dyDescent="0.25">
      <c r="A69" s="12"/>
      <c r="B69" s="21" t="s">
        <v>37</v>
      </c>
      <c r="C69" s="13" t="s">
        <v>38</v>
      </c>
      <c r="D69" s="13" t="s">
        <v>39</v>
      </c>
      <c r="E69" s="13" t="s">
        <v>40</v>
      </c>
    </row>
    <row r="70" spans="1:29" ht="16" thickBot="1" x14ac:dyDescent="0.25">
      <c r="A70" s="14">
        <f ca="1">INDIRECT(CONCATENATE("'ALL DATA'!",O$1,$N70))</f>
        <v>2014</v>
      </c>
      <c r="B70" s="15">
        <f ca="1">INDIRECT(CONCATENATE("'ALL DATA'!",X$1,$N70))</f>
        <v>1643</v>
      </c>
      <c r="C70" s="16">
        <f ca="1">IF(ISBLANK(INDIRECT(CONCATENATE("'ALL DATA'!",Y$1,$N70))),"*",INDIRECT(CONCATENATE("'ALL DATA'!",Y$1,$N70)))</f>
        <v>0.5901639344262295</v>
      </c>
      <c r="D70" s="16">
        <f t="shared" ref="D70:E71" ca="1" si="6">IF(ISBLANK(INDIRECT(CONCATENATE("'ALL DATA'!",Z$1,$N70))),"*",INDIRECT(CONCATENATE("'ALL DATA'!",Z$1,$N70)))</f>
        <v>0.71608832807570977</v>
      </c>
      <c r="E70" s="16">
        <f t="shared" ca="1" si="6"/>
        <v>0.81300813008130079</v>
      </c>
      <c r="N70" s="24">
        <f>6+8*($M$1-1)</f>
        <v>38</v>
      </c>
    </row>
    <row r="71" spans="1:29" ht="16" thickBot="1" x14ac:dyDescent="0.25">
      <c r="A71" s="14">
        <f ca="1">INDIRECT(CONCATENATE("'ALL DATA'!",O$1,$N71))</f>
        <v>2015</v>
      </c>
      <c r="B71" s="15">
        <f ca="1">INDIRECT(CONCATENATE("'ALL DATA'!",X$1,$N71))</f>
        <v>1590</v>
      </c>
      <c r="C71" s="16">
        <f ca="1">IF(ISBLANK(INDIRECT(CONCATENATE("'ALL DATA'!",Y$1,$N71))),"*",INDIRECT(CONCATENATE("'ALL DATA'!",Y$1,$N71)))</f>
        <v>0.58230452674897115</v>
      </c>
      <c r="D71" s="16">
        <f t="shared" ca="1" si="6"/>
        <v>0.711760007639751</v>
      </c>
      <c r="E71" s="16">
        <f t="shared" ca="1" si="6"/>
        <v>0.81355932203389836</v>
      </c>
      <c r="N71" s="24">
        <f>7+8*($M$1-1)</f>
        <v>39</v>
      </c>
    </row>
    <row r="74" spans="1:29" ht="16" thickBot="1" x14ac:dyDescent="0.25">
      <c r="A74" s="11" t="str">
        <f ca="1">CONCATENATE("Table ",N74,"b. College Enrollment Rates in the First Two Years after High School Graduation for Classes ",A76," and ",A77,", Student-Weighted Totals")</f>
        <v>Table 23b. College Enrollment Rates in the First Two Years after High School Graduation for Classes 2014 and 2015, Student-Weighted Totals</v>
      </c>
      <c r="N74" s="24">
        <f>3+5*($M$1-1)</f>
        <v>23</v>
      </c>
    </row>
    <row r="75" spans="1:29" ht="33" thickBot="1" x14ac:dyDescent="0.25">
      <c r="A75" s="12"/>
      <c r="B75" s="21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5"/>
    </row>
    <row r="76" spans="1:29" ht="16" thickBot="1" x14ac:dyDescent="0.25">
      <c r="A76" s="14">
        <f ca="1">INDIRECT(CONCATENATE("'All DATA'!",O$1,$N76))</f>
        <v>2014</v>
      </c>
      <c r="B76" s="15">
        <f t="shared" ref="B76:B77" ca="1" si="7">INDIRECT(CONCATENATE("'All DATA'!",P$1,$N76))</f>
        <v>453382</v>
      </c>
      <c r="C76" s="16">
        <f ca="1">IF(ISBLANK(INDIRECT(CONCATENATE("'All DATA'!",Q$1,$N76))),"*",INDIRECT(CONCATENATE("'All DATA'!",Q$1,$N76)))</f>
        <v>0.72400977542116807</v>
      </c>
      <c r="D76" s="16">
        <f t="shared" ref="D76:I77" ca="1" si="8">IF(ISBLANK(INDIRECT(CONCATENATE("'All DATA'!",R$1,$N76))),"*",INDIRECT(CONCATENATE("'All DATA'!",R$1,$N76)))</f>
        <v>0.61222104097648344</v>
      </c>
      <c r="E76" s="16">
        <f t="shared" ca="1" si="8"/>
        <v>0.11178873444468461</v>
      </c>
      <c r="F76" s="16">
        <f t="shared" ca="1" si="8"/>
        <v>0.29669903083933635</v>
      </c>
      <c r="G76" s="16">
        <f t="shared" ca="1" si="8"/>
        <v>0.42731074458183166</v>
      </c>
      <c r="H76" s="16">
        <f t="shared" ca="1" si="8"/>
        <v>0.61009479864661587</v>
      </c>
      <c r="I76" s="16">
        <f t="shared" ca="1" si="8"/>
        <v>0.11391497677455215</v>
      </c>
      <c r="K76" s="5"/>
      <c r="L76" s="5"/>
      <c r="N76" s="24">
        <f>6+8*($M$1-1)</f>
        <v>38</v>
      </c>
    </row>
    <row r="77" spans="1:29" ht="16" thickBot="1" x14ac:dyDescent="0.25">
      <c r="A77" s="14">
        <f ca="1">INDIRECT(CONCATENATE("'All DATA'!",O$1,$N77))</f>
        <v>2015</v>
      </c>
      <c r="B77" s="15">
        <f t="shared" ca="1" si="7"/>
        <v>440084</v>
      </c>
      <c r="C77" s="16">
        <f ca="1">IF(ISBLANK(INDIRECT(CONCATENATE("'All DATA'!",Q$1,$N77))),"*",INDIRECT(CONCATENATE("'All DATA'!",Q$1,$N77)))</f>
        <v>0.71710855200370838</v>
      </c>
      <c r="D77" s="16">
        <f t="shared" ca="1" si="8"/>
        <v>0.60992901355195828</v>
      </c>
      <c r="E77" s="16">
        <f t="shared" ca="1" si="8"/>
        <v>0.10717953845175011</v>
      </c>
      <c r="F77" s="16">
        <f t="shared" ca="1" si="8"/>
        <v>0.29344625117023115</v>
      </c>
      <c r="G77" s="16">
        <f t="shared" ca="1" si="8"/>
        <v>0.42366230083347722</v>
      </c>
      <c r="H77" s="16">
        <f t="shared" ca="1" si="8"/>
        <v>0.6031643958880577</v>
      </c>
      <c r="I77" s="16">
        <f t="shared" ca="1" si="8"/>
        <v>0.11394415611565065</v>
      </c>
      <c r="K77" s="5"/>
      <c r="L77" s="5"/>
      <c r="N77" s="24">
        <f>7+8*($M$1-1)</f>
        <v>39</v>
      </c>
    </row>
    <row r="78" spans="1:29" s="9" customFormat="1" x14ac:dyDescent="0.2">
      <c r="A78" s="6"/>
      <c r="B78" s="7"/>
      <c r="C78" s="8"/>
      <c r="D78" s="8"/>
      <c r="E78" s="8"/>
      <c r="F78" s="8"/>
      <c r="G78" s="8"/>
      <c r="H78" s="8"/>
      <c r="I78" s="8"/>
      <c r="J78" s="5"/>
      <c r="K78" s="40"/>
      <c r="L78" s="40"/>
      <c r="M78" s="24"/>
      <c r="N78" s="24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0"/>
      <c r="AC78" s="20"/>
    </row>
    <row r="79" spans="1:29" x14ac:dyDescent="0.2">
      <c r="N79" s="5"/>
      <c r="Q79" s="24"/>
    </row>
    <row r="80" spans="1:29" x14ac:dyDescent="0.2">
      <c r="A80" s="40" t="str">
        <f ca="1">CONCATENATE("Figure ", RIGHT(A74,LEN(A74)-6))</f>
        <v>Figure 23b. College Enrollment Rates in the First Two Years after High School Graduation for Classes 2014 and 2015, Student-Weighted Totals</v>
      </c>
      <c r="Q80" s="24"/>
    </row>
    <row r="81" spans="17:17" x14ac:dyDescent="0.2">
      <c r="Q81" s="24"/>
    </row>
    <row r="101" spans="1:29" ht="16" thickBot="1" x14ac:dyDescent="0.25">
      <c r="A101" s="11" t="str">
        <f ca="1">CONCATENATE("Table ",N101,"a. Persistence Rates from First to Second Year of College for Class of ",A103,", School Percentile Distribution")</f>
        <v>Table 24a. Persistence Rates from First to Second Year of College for Class of 2015, School Percentile Distribution</v>
      </c>
      <c r="N101" s="24">
        <f>4+5*($M$1-1)</f>
        <v>24</v>
      </c>
    </row>
    <row r="102" spans="1:29" ht="33" thickBot="1" x14ac:dyDescent="0.25">
      <c r="A102" s="12"/>
      <c r="B102" s="21" t="s">
        <v>37</v>
      </c>
      <c r="C102" s="13" t="s">
        <v>38</v>
      </c>
      <c r="D102" s="13" t="s">
        <v>39</v>
      </c>
      <c r="E102" s="13" t="s">
        <v>40</v>
      </c>
    </row>
    <row r="103" spans="1:29" ht="16" thickBot="1" x14ac:dyDescent="0.25">
      <c r="A103" s="14">
        <f ca="1">INDIRECT(CONCATENATE("'ALL DATA'!",O$1,$N103))</f>
        <v>2015</v>
      </c>
      <c r="B103" s="15">
        <f ca="1">INDIRECT(CONCATENATE("'ALL DATA'!",X$1,$N103))</f>
        <v>1590</v>
      </c>
      <c r="C103" s="16">
        <f ca="1">IF(ISBLANK(INDIRECT(CONCATENATE("'ALL DATA'!",Y$1,$N103))),"*",INDIRECT(CONCATENATE("'ALL DATA'!",Y$1,$N103)))</f>
        <v>0.72727272727272729</v>
      </c>
      <c r="D103" s="16">
        <f t="shared" ref="D103:E103" ca="1" si="9">IF(ISBLANK(INDIRECT(CONCATENATE("'ALL DATA'!",Z$1,$N103))),"*",INDIRECT(CONCATENATE("'ALL DATA'!",Z$1,$N103)))</f>
        <v>0.81587301587301586</v>
      </c>
      <c r="E103" s="16">
        <f t="shared" ca="1" si="9"/>
        <v>0.88095238095238093</v>
      </c>
      <c r="N103" s="24">
        <f>8+8*($M$1-1)</f>
        <v>40</v>
      </c>
    </row>
    <row r="106" spans="1:29" ht="16" thickBot="1" x14ac:dyDescent="0.25">
      <c r="A106" s="11" t="str">
        <f ca="1">CONCATENATE("Table ",N106,"b. Persistence Rates from First to Second Year of College for Class of ",A108,", Student-Weighted Totals")</f>
        <v>Table 24b. Persistence Rates from First to Second Year of College for Class of 2015, Student-Weighted Totals</v>
      </c>
      <c r="N106" s="24">
        <f>4+5*($M$1-1)</f>
        <v>24</v>
      </c>
    </row>
    <row r="107" spans="1:29" ht="49" thickBot="1" x14ac:dyDescent="0.25">
      <c r="A107" s="12"/>
      <c r="B107" s="21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5"/>
    </row>
    <row r="108" spans="1:29" ht="16" thickBot="1" x14ac:dyDescent="0.25">
      <c r="A108" s="14">
        <f ca="1">INDIRECT(CONCATENATE("'All DATA'!",O$1,$N108))</f>
        <v>2015</v>
      </c>
      <c r="B108" s="15">
        <f t="shared" ref="B108" ca="1" si="10">INDIRECT(CONCATENATE("'All DATA'!",P$1,$N108))</f>
        <v>296600</v>
      </c>
      <c r="C108" s="16">
        <f ca="1">IF(ISBLANK(INDIRECT(CONCATENATE("'All DATA'!",Q$1,$N108))),"*",INDIRECT(CONCATENATE("'All DATA'!",Q$1,$N108)))</f>
        <v>0.83808833445718134</v>
      </c>
      <c r="D108" s="16">
        <f t="shared" ref="D108:I108" ca="1" si="11">IF(ISBLANK(INDIRECT(CONCATENATE("'All DATA'!",R$1,$N108))),"*",INDIRECT(CONCATENATE("'All DATA'!",R$1,$N108)))</f>
        <v>0.82900928398829965</v>
      </c>
      <c r="E108" s="16">
        <f t="shared" ca="1" si="11"/>
        <v>0.88887159879068112</v>
      </c>
      <c r="F108" s="16">
        <f t="shared" ca="1" si="11"/>
        <v>0.73265617853413534</v>
      </c>
      <c r="G108" s="16">
        <f t="shared" ca="1" si="11"/>
        <v>0.90568992325271269</v>
      </c>
      <c r="H108" s="16">
        <f t="shared" ca="1" si="11"/>
        <v>0.82728564850959907</v>
      </c>
      <c r="I108" s="16">
        <f t="shared" ca="1" si="11"/>
        <v>0.89569766200491086</v>
      </c>
      <c r="K108" s="5"/>
      <c r="L108" s="5"/>
      <c r="N108" s="24">
        <f>8+8*($M$1-1)</f>
        <v>40</v>
      </c>
    </row>
    <row r="109" spans="1:29" s="9" customFormat="1" x14ac:dyDescent="0.2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40"/>
      <c r="L109" s="40"/>
      <c r="M109" s="24"/>
      <c r="N109" s="24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0"/>
      <c r="AC109" s="20"/>
    </row>
    <row r="110" spans="1:29" x14ac:dyDescent="0.2">
      <c r="N110" s="5"/>
      <c r="Q110" s="24"/>
    </row>
    <row r="111" spans="1:29" x14ac:dyDescent="0.2">
      <c r="A111" s="40" t="str">
        <f ca="1">CONCATENATE("Figure ", RIGHT(A106,LEN(A106)-6))</f>
        <v>Figure 24b. Persistence Rates from First to Second Year of College for Class of 2015, Student-Weighted Totals</v>
      </c>
      <c r="Q111" s="24"/>
    </row>
    <row r="112" spans="1:29" x14ac:dyDescent="0.2">
      <c r="Q112" s="24"/>
    </row>
    <row r="132" spans="1:29" ht="16" thickBot="1" x14ac:dyDescent="0.25">
      <c r="A132" s="11" t="str">
        <f ca="1">CONCATENATE("Table ",N132,"a. Six-Year Completion Rates for Class of ",A134,", School Percentile Distribution")</f>
        <v>Table 25a. Six-Year Completion Rates for Class of 2011, School Percentile Distribution</v>
      </c>
      <c r="N132" s="24">
        <f>5+5*($M$1-1)</f>
        <v>25</v>
      </c>
    </row>
    <row r="133" spans="1:29" ht="33" thickBot="1" x14ac:dyDescent="0.25">
      <c r="A133" s="12"/>
      <c r="B133" s="21" t="s">
        <v>37</v>
      </c>
      <c r="C133" s="13" t="s">
        <v>38</v>
      </c>
      <c r="D133" s="13" t="s">
        <v>39</v>
      </c>
      <c r="E133" s="13" t="s">
        <v>40</v>
      </c>
    </row>
    <row r="134" spans="1:29" ht="16" thickBot="1" x14ac:dyDescent="0.25">
      <c r="A134" s="14">
        <f ca="1">INDIRECT(CONCATENATE("'ALL DATA'!",O$1,$N134))</f>
        <v>2011</v>
      </c>
      <c r="B134" s="15">
        <f ca="1">INDIRECT(CONCATENATE("'ALL DATA'!",X$1,$N134))</f>
        <v>1506</v>
      </c>
      <c r="C134" s="16">
        <f ca="1">IF(ISBLANK(INDIRECT(CONCATENATE("'ALL DATA'!",Y$1,$N134))),"*",INDIRECT(CONCATENATE("'ALL DATA'!",Y$1,$N134)))</f>
        <v>0.18220338983050846</v>
      </c>
      <c r="D134" s="16">
        <f t="shared" ref="D134:E134" ca="1" si="12">IF(ISBLANK(INDIRECT(CONCATENATE("'ALL DATA'!",Z$1,$N134))),"*",INDIRECT(CONCATENATE("'ALL DATA'!",Z$1,$N134)))</f>
        <v>0.3</v>
      </c>
      <c r="E134" s="16">
        <f t="shared" ca="1" si="12"/>
        <v>0.43731778425655976</v>
      </c>
      <c r="N134" s="24">
        <f>9+8*($M$1-1)</f>
        <v>41</v>
      </c>
    </row>
    <row r="137" spans="1:29" ht="16" thickBot="1" x14ac:dyDescent="0.25">
      <c r="A137" s="11" t="str">
        <f ca="1">CONCATENATE("Table ",N137,"b. Six-Year Completion Rates for Class of ",A139, ", Student-Weighted Totals")</f>
        <v>Table 25b. Six-Year Completion Rates for Class of 2011, Student-Weighted Totals</v>
      </c>
      <c r="N137" s="24">
        <f>5+5*($M$1-1)</f>
        <v>25</v>
      </c>
    </row>
    <row r="138" spans="1:29" ht="33" thickBot="1" x14ac:dyDescent="0.25">
      <c r="A138" s="12"/>
      <c r="B138" s="21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5"/>
    </row>
    <row r="139" spans="1:29" ht="16" thickBot="1" x14ac:dyDescent="0.25">
      <c r="A139" s="14">
        <f ca="1">INDIRECT(CONCATENATE("'All DATA'!",O$1,$N139))</f>
        <v>2011</v>
      </c>
      <c r="B139" s="15">
        <f t="shared" ref="B139" ca="1" si="13">INDIRECT(CONCATENATE("'All DATA'!",P$1,$N139))</f>
        <v>422575</v>
      </c>
      <c r="C139" s="16">
        <f ca="1">IF(ISBLANK(INDIRECT(CONCATENATE("'All DATA'!",Q$1,$N139))),"*",INDIRECT(CONCATENATE("'All DATA'!",Q$1,$N139)))</f>
        <v>0.35702064722238658</v>
      </c>
      <c r="D139" s="16">
        <f t="shared" ref="D139:I139" ca="1" si="14">IF(ISBLANK(INDIRECT(CONCATENATE("'All DATA'!",R$1,$N139))),"*",INDIRECT(CONCATENATE("'All DATA'!",R$1,$N139)))</f>
        <v>0.27542329763947226</v>
      </c>
      <c r="E139" s="16">
        <f t="shared" ca="1" si="14"/>
        <v>8.1597349582914272E-2</v>
      </c>
      <c r="F139" s="16">
        <f t="shared" ca="1" si="14"/>
        <v>7.6095367686209545E-2</v>
      </c>
      <c r="G139" s="16">
        <f t="shared" ca="1" si="14"/>
        <v>0.28092527953617702</v>
      </c>
      <c r="H139" s="16">
        <f t="shared" ca="1" si="14"/>
        <v>0.28376501212802463</v>
      </c>
      <c r="I139" s="16">
        <f t="shared" ca="1" si="14"/>
        <v>7.3255635094361948E-2</v>
      </c>
      <c r="K139" s="5"/>
      <c r="L139" s="5"/>
      <c r="N139" s="24">
        <f>9+8*($M$1-1)</f>
        <v>41</v>
      </c>
    </row>
    <row r="140" spans="1:29" s="9" customFormat="1" x14ac:dyDescent="0.2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40"/>
      <c r="L140" s="40"/>
      <c r="M140" s="24"/>
      <c r="N140" s="24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0"/>
      <c r="AC140" s="20"/>
    </row>
    <row r="141" spans="1:29" x14ac:dyDescent="0.2">
      <c r="N141" s="5"/>
      <c r="Q141" s="24"/>
    </row>
    <row r="142" spans="1:29" x14ac:dyDescent="0.2">
      <c r="A142" s="40" t="str">
        <f ca="1">CONCATENATE("Figure ", RIGHT(A137,LEN(A137)-6))</f>
        <v>Figure 25b. Six-Year Completion Rates for Class of 2011, Student-Weighted Totals</v>
      </c>
      <c r="Q142" s="24"/>
    </row>
    <row r="143" spans="1:29" x14ac:dyDescent="0.2">
      <c r="Q143" s="24"/>
    </row>
    <row r="163" spans="1:1" x14ac:dyDescent="0.2">
      <c r="A163" s="28"/>
    </row>
    <row r="164" spans="1:1" x14ac:dyDescent="0.2">
      <c r="A164" s="28" t="s">
        <v>47</v>
      </c>
    </row>
  </sheetData>
  <pageMargins left="0.7" right="0.7" top="0.75" bottom="0.75" header="0.3" footer="0.3"/>
  <pageSetup scale="87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D164"/>
  <sheetViews>
    <sheetView workbookViewId="0">
      <selection activeCell="M2" sqref="M2"/>
    </sheetView>
  </sheetViews>
  <sheetFormatPr baseColWidth="10" defaultColWidth="9.1640625" defaultRowHeight="15" x14ac:dyDescent="0.2"/>
  <cols>
    <col min="1" max="1" width="11.6640625" style="40" customWidth="1"/>
    <col min="2" max="2" width="10.6640625" style="43" customWidth="1"/>
    <col min="3" max="9" width="10.6640625" style="40" customWidth="1"/>
    <col min="10" max="12" width="9.1640625" style="40"/>
    <col min="13" max="16" width="9.1640625" style="24" customWidth="1"/>
    <col min="17" max="17" width="9.1640625" style="5" customWidth="1"/>
    <col min="18" max="23" width="9.1640625" style="24" customWidth="1"/>
    <col min="24" max="27" width="9.1640625" style="24"/>
    <col min="28" max="29" width="9.1640625" style="19"/>
    <col min="30" max="16384" width="9.1640625" style="40"/>
  </cols>
  <sheetData>
    <row r="1" spans="1:30" ht="32" thickBot="1" x14ac:dyDescent="0.25">
      <c r="A1" s="17" t="str">
        <f ca="1">INDIRECT(CONCATENATE("'All DATA'!A",$N1))</f>
        <v>Suburban Schools</v>
      </c>
      <c r="M1" s="27">
        <v>6</v>
      </c>
      <c r="N1" s="24">
        <f>2+8*($M$1-1)</f>
        <v>42</v>
      </c>
      <c r="O1" s="24" t="s">
        <v>23</v>
      </c>
      <c r="P1" s="24" t="s">
        <v>24</v>
      </c>
      <c r="Q1" s="24" t="s">
        <v>25</v>
      </c>
      <c r="R1" s="24" t="s">
        <v>26</v>
      </c>
      <c r="S1" s="24" t="s">
        <v>27</v>
      </c>
      <c r="T1" s="24" t="s">
        <v>28</v>
      </c>
      <c r="U1" s="24" t="s">
        <v>29</v>
      </c>
      <c r="V1" s="24" t="s">
        <v>30</v>
      </c>
      <c r="W1" s="24" t="s">
        <v>31</v>
      </c>
      <c r="X1" s="24" t="s">
        <v>42</v>
      </c>
      <c r="Y1" s="24" t="s">
        <v>43</v>
      </c>
      <c r="Z1" s="24" t="s">
        <v>44</v>
      </c>
      <c r="AA1" s="24" t="s">
        <v>45</v>
      </c>
      <c r="AD1" s="5"/>
    </row>
    <row r="2" spans="1:30" ht="16" thickBot="1" x14ac:dyDescent="0.25">
      <c r="A2" s="40" t="str">
        <f ca="1">CONCATENATE("Table ",N2,"a. College Enrollment Rates in the First Fall after High School Graduation for Classes ",A4," and ",A5,", School Percentile Distribution")</f>
        <v>Table 26a. College Enrollment Rates in the First Fall after High School Graduation for Classes 2016 and 2017, School Percentile Distribution</v>
      </c>
      <c r="N2" s="24">
        <f>1+5*($M$1-1)</f>
        <v>26</v>
      </c>
    </row>
    <row r="3" spans="1:30" ht="33" thickBot="1" x14ac:dyDescent="0.25">
      <c r="A3" s="12"/>
      <c r="B3" s="21" t="s">
        <v>37</v>
      </c>
      <c r="C3" s="13" t="s">
        <v>38</v>
      </c>
      <c r="D3" s="13" t="s">
        <v>39</v>
      </c>
      <c r="E3" s="13" t="s">
        <v>40</v>
      </c>
    </row>
    <row r="4" spans="1:30" ht="16" thickBot="1" x14ac:dyDescent="0.25">
      <c r="A4" s="14">
        <f ca="1">INDIRECT(CONCATENATE("'ALL DATA'!",O$1,$N4))</f>
        <v>2016</v>
      </c>
      <c r="B4" s="15">
        <f ca="1">INDIRECT(CONCATENATE("'ALL DATA'!",X$1,$N4))</f>
        <v>1620</v>
      </c>
      <c r="C4" s="16">
        <f ca="1">IF(ISBLANK(INDIRECT(CONCATENATE("'ALL DATA'!",Y$1,$N4))),"*",INDIRECT(CONCATENATE("'ALL DATA'!",Y$1,$N4)))</f>
        <v>0.56030624044164279</v>
      </c>
      <c r="D4" s="16">
        <f t="shared" ref="D4:E5" ca="1" si="0">IF(ISBLANK(INDIRECT(CONCATENATE("'ALL DATA'!",Z$1,$N4))),"*",INDIRECT(CONCATENATE("'ALL DATA'!",Z$1,$N4)))</f>
        <v>0.68013605442176872</v>
      </c>
      <c r="E4" s="16">
        <f t="shared" ca="1" si="0"/>
        <v>0.77926294484736047</v>
      </c>
      <c r="N4" s="24">
        <f>2+8*($M$1-1)</f>
        <v>42</v>
      </c>
    </row>
    <row r="5" spans="1:30" ht="16" thickBot="1" x14ac:dyDescent="0.25">
      <c r="A5" s="14">
        <f ca="1">INDIRECT(CONCATENATE("'ALL DATA'!",O$1,$N5))</f>
        <v>2017</v>
      </c>
      <c r="B5" s="15">
        <f ca="1">INDIRECT(CONCATENATE("'ALL DATA'!",X$1,$N5))</f>
        <v>1337</v>
      </c>
      <c r="C5" s="16">
        <f ca="1">IF(ISBLANK(INDIRECT(CONCATENATE("'ALL DATA'!",Y$1,$N5))),"*",INDIRECT(CONCATENATE("'ALL DATA'!",Y$1,$N5)))</f>
        <v>0.5636363636363636</v>
      </c>
      <c r="D5" s="16">
        <f t="shared" ca="1" si="0"/>
        <v>0.68500000000000005</v>
      </c>
      <c r="E5" s="16">
        <f t="shared" ca="1" si="0"/>
        <v>0.78431372549019607</v>
      </c>
      <c r="N5" s="24">
        <f>3+8*($M$1-1)</f>
        <v>43</v>
      </c>
    </row>
    <row r="8" spans="1:30" ht="16" thickBot="1" x14ac:dyDescent="0.25">
      <c r="A8" s="40" t="str">
        <f ca="1">CONCATENATE("Table ",N8,"b. College Enrollment Rates in the First Fall after High School Graduation for Classes ",A10," and ",A11,", Student-Weighted Totals")</f>
        <v>Table 26b. College Enrollment Rates in the First Fall after High School Graduation for Classes 2016 and 2017, Student-Weighted Totals</v>
      </c>
      <c r="N8" s="24">
        <f>1+5*($M$1-1)</f>
        <v>26</v>
      </c>
      <c r="Q8" s="24"/>
      <c r="R8" s="5"/>
    </row>
    <row r="9" spans="1:30" ht="33" thickBot="1" x14ac:dyDescent="0.25">
      <c r="A9" s="12"/>
      <c r="B9" s="21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5"/>
    </row>
    <row r="10" spans="1:30" ht="16" thickBot="1" x14ac:dyDescent="0.25">
      <c r="A10" s="14">
        <f ca="1">INDIRECT(CONCATENATE("'All DATA'!",O$1,$N10))</f>
        <v>2016</v>
      </c>
      <c r="B10" s="15">
        <f t="shared" ref="B10:B11" ca="1" si="1">INDIRECT(CONCATENATE("'All DATA'!",P$1,$N10))</f>
        <v>575842</v>
      </c>
      <c r="C10" s="16">
        <f ca="1">IF(ISBLANK(INDIRECT(CONCATENATE("'All DATA'!",Q$1,$N10))),"*",INDIRECT(CONCATENATE("'All DATA'!",Q$1,$N10)))</f>
        <v>0.66959860517294678</v>
      </c>
      <c r="D10" s="16">
        <f t="shared" ref="D10:I11" ca="1" si="2">IF(ISBLANK(INDIRECT(CONCATENATE("'All DATA'!",R$1,$N10))),"*",INDIRECT(CONCATENATE("'All DATA'!",R$1,$N10)))</f>
        <v>0.53514158397616007</v>
      </c>
      <c r="E10" s="16">
        <f t="shared" ca="1" si="2"/>
        <v>0.13445702119678662</v>
      </c>
      <c r="F10" s="16">
        <f t="shared" ca="1" si="2"/>
        <v>0.20450227666616885</v>
      </c>
      <c r="G10" s="16">
        <f t="shared" ca="1" si="2"/>
        <v>0.4650963285067779</v>
      </c>
      <c r="H10" s="16">
        <f t="shared" ca="1" si="2"/>
        <v>0.52727310616453815</v>
      </c>
      <c r="I10" s="16">
        <f t="shared" ca="1" si="2"/>
        <v>0.14232549900840855</v>
      </c>
      <c r="N10" s="24">
        <f>2+8*($M$1-1)</f>
        <v>42</v>
      </c>
    </row>
    <row r="11" spans="1:30" s="9" customFormat="1" ht="16" thickBot="1" x14ac:dyDescent="0.25">
      <c r="A11" s="14">
        <f ca="1">INDIRECT(CONCATENATE("'All DATA'!",O$1,$N11))</f>
        <v>2017</v>
      </c>
      <c r="B11" s="15">
        <f t="shared" ca="1" si="1"/>
        <v>490065</v>
      </c>
      <c r="C11" s="16">
        <f ca="1">IF(ISBLANK(INDIRECT(CONCATENATE("'All DATA'!",Q$1,$N11))),"*",INDIRECT(CONCATENATE("'All DATA'!",Q$1,$N11)))</f>
        <v>0.67391876587799582</v>
      </c>
      <c r="D11" s="16">
        <f t="shared" ca="1" si="2"/>
        <v>0.54537663371185452</v>
      </c>
      <c r="E11" s="16">
        <f t="shared" ca="1" si="2"/>
        <v>0.12854213216614122</v>
      </c>
      <c r="F11" s="16">
        <f t="shared" ca="1" si="2"/>
        <v>0.20826829094099764</v>
      </c>
      <c r="G11" s="16">
        <f t="shared" ca="1" si="2"/>
        <v>0.46565047493699813</v>
      </c>
      <c r="H11" s="16">
        <f t="shared" ca="1" si="2"/>
        <v>0.5310254762123392</v>
      </c>
      <c r="I11" s="16">
        <f t="shared" ca="1" si="2"/>
        <v>0.14289328966565659</v>
      </c>
      <c r="J11" s="40"/>
      <c r="K11" s="40"/>
      <c r="L11" s="40"/>
      <c r="M11" s="24"/>
      <c r="N11" s="24">
        <f>3+8*($M$1-1)</f>
        <v>43</v>
      </c>
      <c r="O11" s="25"/>
      <c r="P11" s="25"/>
      <c r="Q11" s="25"/>
      <c r="R11" s="25"/>
      <c r="S11" s="25"/>
      <c r="T11" s="26"/>
      <c r="U11" s="25"/>
      <c r="V11" s="25"/>
      <c r="W11" s="25"/>
      <c r="X11" s="25"/>
      <c r="Y11" s="25"/>
      <c r="Z11" s="25"/>
      <c r="AA11" s="25"/>
      <c r="AB11" s="20"/>
      <c r="AC11" s="20"/>
    </row>
    <row r="12" spans="1:30" x14ac:dyDescent="0.2">
      <c r="Q12" s="24"/>
      <c r="S12" s="5"/>
    </row>
    <row r="13" spans="1:30" x14ac:dyDescent="0.2">
      <c r="Q13" s="24"/>
      <c r="R13" s="5"/>
    </row>
    <row r="14" spans="1:30" x14ac:dyDescent="0.2">
      <c r="A14" s="40" t="str">
        <f ca="1">CONCATENATE("Figure ", RIGHT(A8,LEN(A8)-6))</f>
        <v>Figure 26b. College Enrollment Rates in the First Fall after High School Graduation for Classes 2016 and 2017, Student-Weighted Totals</v>
      </c>
      <c r="Q14" s="24"/>
      <c r="U14" s="5"/>
    </row>
    <row r="15" spans="1:30" x14ac:dyDescent="0.2">
      <c r="Q15" s="24"/>
      <c r="X15" s="5"/>
    </row>
    <row r="35" spans="1:14" ht="16" thickBot="1" x14ac:dyDescent="0.25">
      <c r="A35" s="11" t="str">
        <f ca="1">CONCATENATE("Table ",N35,"a. College Enrollment Rates in the First Year after High School Graduation for Classes ",A37," and ",A38,", School Percentile Distribution")</f>
        <v>Table 27a. College Enrollment Rates in the First Year after High School Graduation for Classes 2015 and 2016, School Percentile Distribution</v>
      </c>
      <c r="N35" s="24">
        <f>2+5*($M$1-1)</f>
        <v>27</v>
      </c>
    </row>
    <row r="36" spans="1:14" ht="33" thickBot="1" x14ac:dyDescent="0.25">
      <c r="A36" s="12"/>
      <c r="B36" s="21" t="s">
        <v>37</v>
      </c>
      <c r="C36" s="13" t="s">
        <v>38</v>
      </c>
      <c r="D36" s="13" t="s">
        <v>39</v>
      </c>
      <c r="E36" s="13" t="s">
        <v>40</v>
      </c>
    </row>
    <row r="37" spans="1:14" ht="16" thickBot="1" x14ac:dyDescent="0.25">
      <c r="A37" s="14">
        <f ca="1">INDIRECT(CONCATENATE("'ALL DATA'!",O$1,$N37))</f>
        <v>2015</v>
      </c>
      <c r="B37" s="15">
        <f ca="1">INDIRECT(CONCATENATE("'ALL DATA'!",X$1,$N37))</f>
        <v>1665</v>
      </c>
      <c r="C37" s="16">
        <f ca="1">IF(ISBLANK(INDIRECT(CONCATENATE("'ALL DATA'!",Y$1,$N37))),"*",INDIRECT(CONCATENATE("'ALL DATA'!",Y$1,$N37)))</f>
        <v>0.625</v>
      </c>
      <c r="D37" s="16">
        <f t="shared" ref="D37:E38" ca="1" si="3">IF(ISBLANK(INDIRECT(CONCATENATE("'ALL DATA'!",Z$1,$N37))),"*",INDIRECT(CONCATENATE("'ALL DATA'!",Z$1,$N37)))</f>
        <v>0.73026315789473684</v>
      </c>
      <c r="E37" s="16">
        <f t="shared" ca="1" si="3"/>
        <v>0.81589958158995812</v>
      </c>
      <c r="N37" s="24">
        <f>4+8*($M$1-1)</f>
        <v>44</v>
      </c>
    </row>
    <row r="38" spans="1:14" ht="16" thickBot="1" x14ac:dyDescent="0.25">
      <c r="A38" s="14">
        <f ca="1">INDIRECT(CONCATENATE("'ALL DATA'!",O$1,$N38))</f>
        <v>2016</v>
      </c>
      <c r="B38" s="15">
        <f ca="1">INDIRECT(CONCATENATE("'ALL DATA'!",X$1,$N38))</f>
        <v>1620</v>
      </c>
      <c r="C38" s="16">
        <f ca="1">IF(ISBLANK(INDIRECT(CONCATENATE("'ALL DATA'!",Y$1,$N38))),"*",INDIRECT(CONCATENATE("'ALL DATA'!",Y$1,$N38)))</f>
        <v>0.60295942198219232</v>
      </c>
      <c r="D38" s="16">
        <f t="shared" ca="1" si="3"/>
        <v>0.72344924812030076</v>
      </c>
      <c r="E38" s="16">
        <f t="shared" ca="1" si="3"/>
        <v>0.81481481481481477</v>
      </c>
      <c r="N38" s="24">
        <f>5+8*($M$1-1)</f>
        <v>45</v>
      </c>
    </row>
    <row r="41" spans="1:14" ht="16" thickBot="1" x14ac:dyDescent="0.25">
      <c r="A41" s="11" t="str">
        <f ca="1">CONCATENATE("Table ",N41,"b. College Enrollment Rates in the First Year after High School Graduation for Classes ",A43," and ",A44,", Student-Weighted Totals")</f>
        <v>Table 27b. College Enrollment Rates in the First Year after High School Graduation for Classes 2015 and 2016, Student-Weighted Totals</v>
      </c>
      <c r="N41" s="24">
        <f>2+5*($M$1-1)</f>
        <v>27</v>
      </c>
    </row>
    <row r="42" spans="1:14" ht="33" thickBot="1" x14ac:dyDescent="0.25">
      <c r="A42" s="12"/>
      <c r="B42" s="21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6" thickBot="1" x14ac:dyDescent="0.25">
      <c r="A43" s="14">
        <f ca="1">INDIRECT(CONCATENATE("'All DATA'!",O$1,$N43))</f>
        <v>2015</v>
      </c>
      <c r="B43" s="15">
        <f t="shared" ref="B43:B44" ca="1" si="4">INDIRECT(CONCATENATE("'All DATA'!",P$1,$N43))</f>
        <v>578626</v>
      </c>
      <c r="C43" s="16">
        <f ca="1">IF(ISBLANK(INDIRECT(CONCATENATE("'All DATA'!",Q$1,$N43))),"*",INDIRECT(CONCATENATE("'All DATA'!",Q$1,$N43)))</f>
        <v>0.72849992914248585</v>
      </c>
      <c r="D43" s="16">
        <f t="shared" ref="D43:I44" ca="1" si="5">IF(ISBLANK(INDIRECT(CONCATENATE("'All DATA'!",R$1,$N43))),"*",INDIRECT(CONCATENATE("'All DATA'!",R$1,$N43)))</f>
        <v>0.58506876635339577</v>
      </c>
      <c r="E43" s="16">
        <f t="shared" ca="1" si="5"/>
        <v>0.14343116278909002</v>
      </c>
      <c r="F43" s="16">
        <f t="shared" ca="1" si="5"/>
        <v>0.23648263299609765</v>
      </c>
      <c r="G43" s="16">
        <f t="shared" ca="1" si="5"/>
        <v>0.49201729614638817</v>
      </c>
      <c r="H43" s="16">
        <f t="shared" ca="1" si="5"/>
        <v>0.57753021813744976</v>
      </c>
      <c r="I43" s="16">
        <f t="shared" ca="1" si="5"/>
        <v>0.15096971100503606</v>
      </c>
      <c r="N43" s="24">
        <f>4+8*($M$1-1)</f>
        <v>44</v>
      </c>
    </row>
    <row r="44" spans="1:14" ht="16" thickBot="1" x14ac:dyDescent="0.25">
      <c r="A44" s="14">
        <f ca="1">INDIRECT(CONCATENATE("'All DATA'!",O$1,$N44))</f>
        <v>2016</v>
      </c>
      <c r="B44" s="15">
        <f t="shared" ca="1" si="4"/>
        <v>575842</v>
      </c>
      <c r="C44" s="16">
        <f ca="1">IF(ISBLANK(INDIRECT(CONCATENATE("'All DATA'!",Q$1,$N44))),"*",INDIRECT(CONCATENATE("'All DATA'!",Q$1,$N44)))</f>
        <v>0.71508677727571102</v>
      </c>
      <c r="D44" s="16">
        <f t="shared" ca="1" si="5"/>
        <v>0.57493548577561204</v>
      </c>
      <c r="E44" s="16">
        <f t="shared" ca="1" si="5"/>
        <v>0.14015129150009897</v>
      </c>
      <c r="F44" s="16">
        <f t="shared" ca="1" si="5"/>
        <v>0.22873635476398041</v>
      </c>
      <c r="G44" s="16">
        <f t="shared" ca="1" si="5"/>
        <v>0.48635042251173066</v>
      </c>
      <c r="H44" s="16">
        <f t="shared" ca="1" si="5"/>
        <v>0.56644530965091122</v>
      </c>
      <c r="I44" s="16">
        <f t="shared" ca="1" si="5"/>
        <v>0.14864146762479985</v>
      </c>
      <c r="N44" s="24">
        <f>5+8*($M$1-1)</f>
        <v>45</v>
      </c>
    </row>
    <row r="47" spans="1:14" x14ac:dyDescent="0.2">
      <c r="A47" s="40" t="str">
        <f ca="1">CONCATENATE("Figure ", RIGHT(A41,LEN(A41)-6))</f>
        <v>Figure 27b. College Enrollment Rates in the First Year after High School Graduation for Classes 2015 and 2016, Student-Weighted Totals</v>
      </c>
    </row>
    <row r="68" spans="1:29" ht="16" thickBot="1" x14ac:dyDescent="0.25">
      <c r="A68" s="11" t="str">
        <f ca="1">CONCATENATE("Table ",N68,"a. College Enrollment Rates in the First Two Years after High School Graduation for Classes ",A70," and ",A71,", School Percentile Distribution")</f>
        <v>Table 28a. College Enrollment Rates in the First Two Years after High School Graduation for Classes 2014 and 2015, School Percentile Distribution</v>
      </c>
      <c r="N68" s="24">
        <f>3+5*($M$1-1)</f>
        <v>28</v>
      </c>
    </row>
    <row r="69" spans="1:29" ht="33" thickBot="1" x14ac:dyDescent="0.25">
      <c r="A69" s="12"/>
      <c r="B69" s="21" t="s">
        <v>37</v>
      </c>
      <c r="C69" s="13" t="s">
        <v>38</v>
      </c>
      <c r="D69" s="13" t="s">
        <v>39</v>
      </c>
      <c r="E69" s="13" t="s">
        <v>40</v>
      </c>
    </row>
    <row r="70" spans="1:29" ht="16" thickBot="1" x14ac:dyDescent="0.25">
      <c r="A70" s="14">
        <f ca="1">INDIRECT(CONCATENATE("'ALL DATA'!",O$1,$N70))</f>
        <v>2014</v>
      </c>
      <c r="B70" s="15">
        <f ca="1">INDIRECT(CONCATENATE("'ALL DATA'!",X$1,$N70))</f>
        <v>1701</v>
      </c>
      <c r="C70" s="16">
        <f ca="1">IF(ISBLANK(INDIRECT(CONCATENATE("'ALL DATA'!",Y$1,$N70))),"*",INDIRECT(CONCATENATE("'ALL DATA'!",Y$1,$N70)))</f>
        <v>0.6796875</v>
      </c>
      <c r="D70" s="16">
        <f t="shared" ref="D70:E71" ca="1" si="6">IF(ISBLANK(INDIRECT(CONCATENATE("'ALL DATA'!",Z$1,$N70))),"*",INDIRECT(CONCATENATE("'ALL DATA'!",Z$1,$N70)))</f>
        <v>0.7756653992395437</v>
      </c>
      <c r="E70" s="16">
        <f t="shared" ca="1" si="6"/>
        <v>0.85487077534791256</v>
      </c>
      <c r="N70" s="24">
        <f>6+8*($M$1-1)</f>
        <v>46</v>
      </c>
    </row>
    <row r="71" spans="1:29" ht="16" thickBot="1" x14ac:dyDescent="0.25">
      <c r="A71" s="14">
        <f ca="1">INDIRECT(CONCATENATE("'ALL DATA'!",O$1,$N71))</f>
        <v>2015</v>
      </c>
      <c r="B71" s="15">
        <f ca="1">INDIRECT(CONCATENATE("'ALL DATA'!",X$1,$N71))</f>
        <v>1665</v>
      </c>
      <c r="C71" s="16">
        <f ca="1">IF(ISBLANK(INDIRECT(CONCATENATE("'ALL DATA'!",Y$1,$N71))),"*",INDIRECT(CONCATENATE("'ALL DATA'!",Y$1,$N71)))</f>
        <v>0.66990291262135926</v>
      </c>
      <c r="D71" s="16">
        <f t="shared" ca="1" si="6"/>
        <v>0.77310924369747902</v>
      </c>
      <c r="E71" s="16">
        <f t="shared" ca="1" si="6"/>
        <v>0.84954751131221717</v>
      </c>
      <c r="N71" s="24">
        <f>7+8*($M$1-1)</f>
        <v>47</v>
      </c>
    </row>
    <row r="74" spans="1:29" ht="16" thickBot="1" x14ac:dyDescent="0.25">
      <c r="A74" s="11" t="str">
        <f ca="1">CONCATENATE("Table ",N74,"b. College Enrollment Rates in the First Two Years after High School Graduation for Classes ",A76," and ",A77,", Student-Weighted Totals")</f>
        <v>Table 28b. College Enrollment Rates in the First Two Years after High School Graduation for Classes 2014 and 2015, Student-Weighted Totals</v>
      </c>
      <c r="N74" s="24">
        <f>3+5*($M$1-1)</f>
        <v>28</v>
      </c>
    </row>
    <row r="75" spans="1:29" ht="33" thickBot="1" x14ac:dyDescent="0.25">
      <c r="A75" s="12"/>
      <c r="B75" s="21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5"/>
    </row>
    <row r="76" spans="1:29" ht="16" thickBot="1" x14ac:dyDescent="0.25">
      <c r="A76" s="14">
        <f ca="1">INDIRECT(CONCATENATE("'All DATA'!",O$1,$N76))</f>
        <v>2014</v>
      </c>
      <c r="B76" s="15">
        <f t="shared" ref="B76:B77" ca="1" si="7">INDIRECT(CONCATENATE("'All DATA'!",P$1,$N76))</f>
        <v>590507</v>
      </c>
      <c r="C76" s="16">
        <f ca="1">IF(ISBLANK(INDIRECT(CONCATENATE("'All DATA'!",Q$1,$N76))),"*",INDIRECT(CONCATENATE("'All DATA'!",Q$1,$N76)))</f>
        <v>0.77253614267062032</v>
      </c>
      <c r="D76" s="16">
        <f t="shared" ref="D76:I77" ca="1" si="8">IF(ISBLANK(INDIRECT(CONCATENATE("'All DATA'!",R$1,$N76))),"*",INDIRECT(CONCATENATE("'All DATA'!",R$1,$N76)))</f>
        <v>0.61815185933443639</v>
      </c>
      <c r="E76" s="16">
        <f t="shared" ca="1" si="8"/>
        <v>0.15438428333618398</v>
      </c>
      <c r="F76" s="16">
        <f t="shared" ca="1" si="8"/>
        <v>0.26374115802183545</v>
      </c>
      <c r="G76" s="16">
        <f t="shared" ca="1" si="8"/>
        <v>0.50879498464878481</v>
      </c>
      <c r="H76" s="16">
        <f t="shared" ca="1" si="8"/>
        <v>0.61263287310734671</v>
      </c>
      <c r="I76" s="16">
        <f t="shared" ca="1" si="8"/>
        <v>0.15990326956327358</v>
      </c>
      <c r="K76" s="5"/>
      <c r="L76" s="5"/>
      <c r="N76" s="24">
        <f>6+8*($M$1-1)</f>
        <v>46</v>
      </c>
    </row>
    <row r="77" spans="1:29" ht="16" thickBot="1" x14ac:dyDescent="0.25">
      <c r="A77" s="14">
        <f ca="1">INDIRECT(CONCATENATE("'All DATA'!",O$1,$N77))</f>
        <v>2015</v>
      </c>
      <c r="B77" s="15">
        <f t="shared" ca="1" si="7"/>
        <v>578626</v>
      </c>
      <c r="C77" s="16">
        <f ca="1">IF(ISBLANK(INDIRECT(CONCATENATE("'All DATA'!",Q$1,$N77))),"*",INDIRECT(CONCATENATE("'All DATA'!",Q$1,$N77)))</f>
        <v>0.76707061210522864</v>
      </c>
      <c r="D77" s="16">
        <f t="shared" ca="1" si="8"/>
        <v>0.61885570299295223</v>
      </c>
      <c r="E77" s="16">
        <f t="shared" ca="1" si="8"/>
        <v>0.14821490911227633</v>
      </c>
      <c r="F77" s="16">
        <f t="shared" ca="1" si="8"/>
        <v>0.26231970219105261</v>
      </c>
      <c r="G77" s="16">
        <f t="shared" ca="1" si="8"/>
        <v>0.50475090991417604</v>
      </c>
      <c r="H77" s="16">
        <f t="shared" ca="1" si="8"/>
        <v>0.60917069056696382</v>
      </c>
      <c r="I77" s="16">
        <f t="shared" ca="1" si="8"/>
        <v>0.15789992153826479</v>
      </c>
      <c r="K77" s="5"/>
      <c r="L77" s="5"/>
      <c r="N77" s="24">
        <f>7+8*($M$1-1)</f>
        <v>47</v>
      </c>
    </row>
    <row r="78" spans="1:29" s="9" customFormat="1" x14ac:dyDescent="0.2">
      <c r="A78" s="6"/>
      <c r="B78" s="7"/>
      <c r="C78" s="8"/>
      <c r="D78" s="8"/>
      <c r="E78" s="8"/>
      <c r="F78" s="8"/>
      <c r="G78" s="8"/>
      <c r="H78" s="8"/>
      <c r="I78" s="8"/>
      <c r="J78" s="5"/>
      <c r="K78" s="40"/>
      <c r="L78" s="40"/>
      <c r="M78" s="24"/>
      <c r="N78" s="24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0"/>
      <c r="AC78" s="20"/>
    </row>
    <row r="79" spans="1:29" x14ac:dyDescent="0.2">
      <c r="N79" s="5"/>
      <c r="Q79" s="24"/>
    </row>
    <row r="80" spans="1:29" x14ac:dyDescent="0.2">
      <c r="A80" s="40" t="str">
        <f ca="1">CONCATENATE("Figure ", RIGHT(A74,LEN(A74)-6))</f>
        <v>Figure 28b. College Enrollment Rates in the First Two Years after High School Graduation for Classes 2014 and 2015, Student-Weighted Totals</v>
      </c>
      <c r="Q80" s="24"/>
    </row>
    <row r="81" spans="17:17" x14ac:dyDescent="0.2">
      <c r="Q81" s="24"/>
    </row>
    <row r="101" spans="1:29" ht="16" thickBot="1" x14ac:dyDescent="0.25">
      <c r="A101" s="11" t="str">
        <f ca="1">CONCATENATE("Table ",N101,"a. Persistence Rates from First to Second Year of College for Class of ",A103,", School Percentile Distribution")</f>
        <v>Table 29a. Persistence Rates from First to Second Year of College for Class of 2015, School Percentile Distribution</v>
      </c>
      <c r="N101" s="24">
        <f>4+5*($M$1-1)</f>
        <v>29</v>
      </c>
    </row>
    <row r="102" spans="1:29" ht="33" thickBot="1" x14ac:dyDescent="0.25">
      <c r="A102" s="12"/>
      <c r="B102" s="21" t="s">
        <v>37</v>
      </c>
      <c r="C102" s="13" t="s">
        <v>38</v>
      </c>
      <c r="D102" s="13" t="s">
        <v>39</v>
      </c>
      <c r="E102" s="13" t="s">
        <v>40</v>
      </c>
    </row>
    <row r="103" spans="1:29" ht="16" thickBot="1" x14ac:dyDescent="0.25">
      <c r="A103" s="14">
        <f ca="1">INDIRECT(CONCATENATE("'ALL DATA'!",O$1,$N103))</f>
        <v>2015</v>
      </c>
      <c r="B103" s="15">
        <f ca="1">INDIRECT(CONCATENATE("'ALL DATA'!",X$1,$N103))</f>
        <v>1665</v>
      </c>
      <c r="C103" s="16">
        <f ca="1">IF(ISBLANK(INDIRECT(CONCATENATE("'ALL DATA'!",Y$1,$N103))),"*",INDIRECT(CONCATENATE("'ALL DATA'!",Y$1,$N103)))</f>
        <v>0.82162162162162167</v>
      </c>
      <c r="D103" s="16">
        <f t="shared" ref="D103:E103" ca="1" si="9">IF(ISBLANK(INDIRECT(CONCATENATE("'ALL DATA'!",Z$1,$N103))),"*",INDIRECT(CONCATENATE("'ALL DATA'!",Z$1,$N103)))</f>
        <v>0.87903225806451613</v>
      </c>
      <c r="E103" s="16">
        <f t="shared" ca="1" si="9"/>
        <v>0.92139737991266379</v>
      </c>
      <c r="N103" s="24">
        <f>8+8*($M$1-1)</f>
        <v>48</v>
      </c>
    </row>
    <row r="106" spans="1:29" ht="16" thickBot="1" x14ac:dyDescent="0.25">
      <c r="A106" s="11" t="str">
        <f ca="1">CONCATENATE("Table ",N106,"b. Persistence Rates from First to Second Year of College for Class of ",A108,", Student-Weighted Totals")</f>
        <v>Table 29b. Persistence Rates from First to Second Year of College for Class of 2015, Student-Weighted Totals</v>
      </c>
      <c r="N106" s="24">
        <f>4+5*($M$1-1)</f>
        <v>29</v>
      </c>
    </row>
    <row r="107" spans="1:29" ht="49" thickBot="1" x14ac:dyDescent="0.25">
      <c r="A107" s="12"/>
      <c r="B107" s="21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5"/>
    </row>
    <row r="108" spans="1:29" ht="16" thickBot="1" x14ac:dyDescent="0.25">
      <c r="A108" s="14">
        <f ca="1">INDIRECT(CONCATENATE("'All DATA'!",O$1,$N108))</f>
        <v>2015</v>
      </c>
      <c r="B108" s="15">
        <f t="shared" ref="B108" ca="1" si="10">INDIRECT(CONCATENATE("'All DATA'!",P$1,$N108))</f>
        <v>421529</v>
      </c>
      <c r="C108" s="16">
        <f ca="1">IF(ISBLANK(INDIRECT(CONCATENATE("'All DATA'!",Q$1,$N108))),"*",INDIRECT(CONCATENATE("'All DATA'!",Q$1,$N108)))</f>
        <v>0.87347252502200323</v>
      </c>
      <c r="D108" s="16">
        <f t="shared" ref="D108:I108" ca="1" si="11">IF(ISBLANK(INDIRECT(CONCATENATE("'All DATA'!",R$1,$N108))),"*",INDIRECT(CONCATENATE("'All DATA'!",R$1,$N108)))</f>
        <v>0.85918188907531257</v>
      </c>
      <c r="E108" s="16">
        <f t="shared" ca="1" si="11"/>
        <v>0.93176532960611136</v>
      </c>
      <c r="F108" s="16">
        <f t="shared" ca="1" si="11"/>
        <v>0.76980304746592609</v>
      </c>
      <c r="G108" s="16">
        <f t="shared" ca="1" si="11"/>
        <v>0.92330010467379009</v>
      </c>
      <c r="H108" s="16">
        <f t="shared" ca="1" si="11"/>
        <v>0.85724502803928493</v>
      </c>
      <c r="I108" s="16">
        <f t="shared" ca="1" si="11"/>
        <v>0.93555034056436381</v>
      </c>
      <c r="K108" s="5"/>
      <c r="L108" s="5"/>
      <c r="N108" s="24">
        <f>8+8*($M$1-1)</f>
        <v>48</v>
      </c>
    </row>
    <row r="109" spans="1:29" s="9" customFormat="1" x14ac:dyDescent="0.2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40"/>
      <c r="L109" s="40"/>
      <c r="M109" s="24"/>
      <c r="N109" s="24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0"/>
      <c r="AC109" s="20"/>
    </row>
    <row r="110" spans="1:29" x14ac:dyDescent="0.2">
      <c r="N110" s="5"/>
      <c r="Q110" s="24"/>
    </row>
    <row r="111" spans="1:29" x14ac:dyDescent="0.2">
      <c r="A111" s="40" t="str">
        <f ca="1">CONCATENATE("Figure ", RIGHT(A106,LEN(A106)-6))</f>
        <v>Figure 29b. Persistence Rates from First to Second Year of College for Class of 2015, Student-Weighted Totals</v>
      </c>
      <c r="Q111" s="24"/>
    </row>
    <row r="112" spans="1:29" x14ac:dyDescent="0.2">
      <c r="Q112" s="24"/>
    </row>
    <row r="132" spans="1:29" ht="16" thickBot="1" x14ac:dyDescent="0.25">
      <c r="A132" s="11" t="str">
        <f ca="1">CONCATENATE("Table ",N132,"a. Six-Year Completion Rates for Class of ",A134,", School Percentile Distribution")</f>
        <v>Table 30a. Six-Year Completion Rates for Class of 2011, School Percentile Distribution</v>
      </c>
      <c r="N132" s="24">
        <f>5+5*($M$1-1)</f>
        <v>30</v>
      </c>
    </row>
    <row r="133" spans="1:29" ht="33" thickBot="1" x14ac:dyDescent="0.25">
      <c r="A133" s="12"/>
      <c r="B133" s="21" t="s">
        <v>37</v>
      </c>
      <c r="C133" s="13" t="s">
        <v>38</v>
      </c>
      <c r="D133" s="13" t="s">
        <v>39</v>
      </c>
      <c r="E133" s="13" t="s">
        <v>40</v>
      </c>
    </row>
    <row r="134" spans="1:29" ht="16" thickBot="1" x14ac:dyDescent="0.25">
      <c r="A134" s="14">
        <f ca="1">INDIRECT(CONCATENATE("'ALL DATA'!",O$1,$N134))</f>
        <v>2011</v>
      </c>
      <c r="B134" s="15">
        <f ca="1">INDIRECT(CONCATENATE("'ALL DATA'!",X$1,$N134))</f>
        <v>1402</v>
      </c>
      <c r="C134" s="16">
        <f ca="1">IF(ISBLANK(INDIRECT(CONCATENATE("'ALL DATA'!",Y$1,$N134))),"*",INDIRECT(CONCATENATE("'ALL DATA'!",Y$1,$N134)))</f>
        <v>0.31194690265486724</v>
      </c>
      <c r="D134" s="16">
        <f t="shared" ref="D134:E134" ca="1" si="12">IF(ISBLANK(INDIRECT(CONCATENATE("'ALL DATA'!",Z$1,$N134))),"*",INDIRECT(CONCATENATE("'ALL DATA'!",Z$1,$N134)))</f>
        <v>0.44531681285652946</v>
      </c>
      <c r="E134" s="16">
        <f t="shared" ca="1" si="12"/>
        <v>0.58139534883720934</v>
      </c>
      <c r="N134" s="24">
        <f>9+8*($M$1-1)</f>
        <v>49</v>
      </c>
    </row>
    <row r="137" spans="1:29" ht="16" thickBot="1" x14ac:dyDescent="0.25">
      <c r="A137" s="11" t="str">
        <f ca="1">CONCATENATE("Table ",N137,"b. Six-Year Completion Rates for Class of ",A139, ", Student-Weighted Totals")</f>
        <v>Table 30b. Six-Year Completion Rates for Class of 2011, Student-Weighted Totals</v>
      </c>
      <c r="N137" s="24">
        <f>5+5*($M$1-1)</f>
        <v>30</v>
      </c>
    </row>
    <row r="138" spans="1:29" ht="33" thickBot="1" x14ac:dyDescent="0.25">
      <c r="A138" s="12"/>
      <c r="B138" s="21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5"/>
    </row>
    <row r="139" spans="1:29" ht="16" thickBot="1" x14ac:dyDescent="0.25">
      <c r="A139" s="14">
        <f ca="1">INDIRECT(CONCATENATE("'All DATA'!",O$1,$N139))</f>
        <v>2011</v>
      </c>
      <c r="B139" s="15">
        <f t="shared" ref="B139" ca="1" si="13">INDIRECT(CONCATENATE("'All DATA'!",P$1,$N139))</f>
        <v>495984</v>
      </c>
      <c r="C139" s="16">
        <f ca="1">IF(ISBLANK(INDIRECT(CONCATENATE("'All DATA'!",Q$1,$N139))),"*",INDIRECT(CONCATENATE("'All DATA'!",Q$1,$N139)))</f>
        <v>0.45519210297106361</v>
      </c>
      <c r="D139" s="16">
        <f t="shared" ref="D139:I139" ca="1" si="14">IF(ISBLANK(INDIRECT(CONCATENATE("'All DATA'!",R$1,$N139))),"*",INDIRECT(CONCATENATE("'All DATA'!",R$1,$N139)))</f>
        <v>0.3271476499241911</v>
      </c>
      <c r="E139" s="16">
        <f t="shared" ca="1" si="14"/>
        <v>0.12804445304687248</v>
      </c>
      <c r="F139" s="16">
        <f t="shared" ca="1" si="14"/>
        <v>7.8629552566211819E-2</v>
      </c>
      <c r="G139" s="16">
        <f t="shared" ca="1" si="14"/>
        <v>0.37656255040485176</v>
      </c>
      <c r="H139" s="16">
        <f t="shared" ca="1" si="14"/>
        <v>0.33740604535630181</v>
      </c>
      <c r="I139" s="16">
        <f t="shared" ca="1" si="14"/>
        <v>0.11778605761476177</v>
      </c>
      <c r="K139" s="5"/>
      <c r="L139" s="5"/>
      <c r="N139" s="24">
        <f>9+8*($M$1-1)</f>
        <v>49</v>
      </c>
    </row>
    <row r="140" spans="1:29" s="9" customFormat="1" x14ac:dyDescent="0.2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40"/>
      <c r="L140" s="40"/>
      <c r="M140" s="24"/>
      <c r="N140" s="24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0"/>
      <c r="AC140" s="20"/>
    </row>
    <row r="141" spans="1:29" x14ac:dyDescent="0.2">
      <c r="N141" s="5"/>
      <c r="Q141" s="24"/>
    </row>
    <row r="142" spans="1:29" x14ac:dyDescent="0.2">
      <c r="A142" s="40" t="str">
        <f ca="1">CONCATENATE("Figure ", RIGHT(A137,LEN(A137)-6))</f>
        <v>Figure 30b. Six-Year Completion Rates for Class of 2011, Student-Weighted Totals</v>
      </c>
      <c r="Q142" s="24"/>
    </row>
    <row r="143" spans="1:29" x14ac:dyDescent="0.2">
      <c r="Q143" s="24"/>
    </row>
    <row r="163" spans="1:1" x14ac:dyDescent="0.2">
      <c r="A163" s="28"/>
    </row>
    <row r="164" spans="1:1" x14ac:dyDescent="0.2">
      <c r="A164" s="28" t="s">
        <v>47</v>
      </c>
    </row>
  </sheetData>
  <pageMargins left="0.7" right="0.7" top="0.75" bottom="0.75" header="0.3" footer="0.3"/>
  <pageSetup scale="87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D164"/>
  <sheetViews>
    <sheetView workbookViewId="0">
      <selection activeCell="M2" sqref="M2"/>
    </sheetView>
  </sheetViews>
  <sheetFormatPr baseColWidth="10" defaultColWidth="9.1640625" defaultRowHeight="15" x14ac:dyDescent="0.2"/>
  <cols>
    <col min="1" max="1" width="11.6640625" style="40" customWidth="1"/>
    <col min="2" max="2" width="10.6640625" style="43" customWidth="1"/>
    <col min="3" max="9" width="10.6640625" style="40" customWidth="1"/>
    <col min="10" max="12" width="9.1640625" style="40"/>
    <col min="13" max="16" width="9.1640625" style="24" customWidth="1"/>
    <col min="17" max="17" width="9.1640625" style="5" customWidth="1"/>
    <col min="18" max="23" width="9.1640625" style="24" customWidth="1"/>
    <col min="24" max="27" width="9.1640625" style="24"/>
    <col min="28" max="29" width="9.1640625" style="19"/>
    <col min="30" max="16384" width="9.1640625" style="40"/>
  </cols>
  <sheetData>
    <row r="1" spans="1:30" ht="32" thickBot="1" x14ac:dyDescent="0.25">
      <c r="A1" s="17" t="str">
        <f ca="1">INDIRECT(CONCATENATE("'All DATA'!A",$N1))</f>
        <v>Rural Schools</v>
      </c>
      <c r="M1" s="27">
        <v>7</v>
      </c>
      <c r="N1" s="24">
        <f>2+8*($M$1-1)</f>
        <v>50</v>
      </c>
      <c r="O1" s="24" t="s">
        <v>23</v>
      </c>
      <c r="P1" s="24" t="s">
        <v>24</v>
      </c>
      <c r="Q1" s="24" t="s">
        <v>25</v>
      </c>
      <c r="R1" s="24" t="s">
        <v>26</v>
      </c>
      <c r="S1" s="24" t="s">
        <v>27</v>
      </c>
      <c r="T1" s="24" t="s">
        <v>28</v>
      </c>
      <c r="U1" s="24" t="s">
        <v>29</v>
      </c>
      <c r="V1" s="24" t="s">
        <v>30</v>
      </c>
      <c r="W1" s="24" t="s">
        <v>31</v>
      </c>
      <c r="X1" s="24" t="s">
        <v>42</v>
      </c>
      <c r="Y1" s="24" t="s">
        <v>43</v>
      </c>
      <c r="Z1" s="24" t="s">
        <v>44</v>
      </c>
      <c r="AA1" s="24" t="s">
        <v>45</v>
      </c>
      <c r="AD1" s="5"/>
    </row>
    <row r="2" spans="1:30" ht="16" thickBot="1" x14ac:dyDescent="0.25">
      <c r="A2" s="40" t="str">
        <f ca="1">CONCATENATE("Table ",N2,"a. College Enrollment Rates in the First Fall after High School Graduation for Classes ",A4," and ",A5,", School Percentile Distribution")</f>
        <v>Table 31a. College Enrollment Rates in the First Fall after High School Graduation for Classes 2016 and 2017, School Percentile Distribution</v>
      </c>
      <c r="N2" s="24">
        <f>1+5*($M$1-1)</f>
        <v>31</v>
      </c>
    </row>
    <row r="3" spans="1:30" ht="33" thickBot="1" x14ac:dyDescent="0.25">
      <c r="A3" s="12"/>
      <c r="B3" s="21" t="s">
        <v>37</v>
      </c>
      <c r="C3" s="13" t="s">
        <v>38</v>
      </c>
      <c r="D3" s="13" t="s">
        <v>39</v>
      </c>
      <c r="E3" s="13" t="s">
        <v>40</v>
      </c>
    </row>
    <row r="4" spans="1:30" ht="16" thickBot="1" x14ac:dyDescent="0.25">
      <c r="A4" s="14">
        <f ca="1">INDIRECT(CONCATENATE("'ALL DATA'!",O$1,$N4))</f>
        <v>2016</v>
      </c>
      <c r="B4" s="15">
        <f ca="1">INDIRECT(CONCATENATE("'ALL DATA'!",X$1,$N4))</f>
        <v>2518</v>
      </c>
      <c r="C4" s="16">
        <f ca="1">IF(ISBLANK(INDIRECT(CONCATENATE("'ALL DATA'!",Y$1,$N4))),"*",INDIRECT(CONCATENATE("'ALL DATA'!",Y$1,$N4)))</f>
        <v>0.52941176470588236</v>
      </c>
      <c r="D4" s="16">
        <f t="shared" ref="D4:E5" ca="1" si="0">IF(ISBLANK(INDIRECT(CONCATENATE("'ALL DATA'!",Z$1,$N4))),"*",INDIRECT(CONCATENATE("'ALL DATA'!",Z$1,$N4)))</f>
        <v>0.62895273313421507</v>
      </c>
      <c r="E4" s="16">
        <f t="shared" ca="1" si="0"/>
        <v>0.72340425531914898</v>
      </c>
      <c r="N4" s="24">
        <f>2+8*($M$1-1)</f>
        <v>50</v>
      </c>
    </row>
    <row r="5" spans="1:30" ht="16" thickBot="1" x14ac:dyDescent="0.25">
      <c r="A5" s="14">
        <f ca="1">INDIRECT(CONCATENATE("'ALL DATA'!",O$1,$N5))</f>
        <v>2017</v>
      </c>
      <c r="B5" s="15">
        <f ca="1">INDIRECT(CONCATENATE("'ALL DATA'!",X$1,$N5))</f>
        <v>2077</v>
      </c>
      <c r="C5" s="16">
        <f ca="1">IF(ISBLANK(INDIRECT(CONCATENATE("'ALL DATA'!",Y$1,$N5))),"*",INDIRECT(CONCATENATE("'ALL DATA'!",Y$1,$N5)))</f>
        <v>0.54545454545454541</v>
      </c>
      <c r="D5" s="16">
        <f t="shared" ca="1" si="0"/>
        <v>0.64215686274509809</v>
      </c>
      <c r="E5" s="16">
        <f t="shared" ca="1" si="0"/>
        <v>0.73684210526315785</v>
      </c>
      <c r="N5" s="24">
        <f>3+8*($M$1-1)</f>
        <v>51</v>
      </c>
    </row>
    <row r="8" spans="1:30" ht="16" thickBot="1" x14ac:dyDescent="0.25">
      <c r="A8" s="40" t="str">
        <f ca="1">CONCATENATE("Table ",N8,"b. College Enrollment Rates in the First Fall after High School Graduation for Classes ",A10," and ",A11,", Student-Weighted Totals")</f>
        <v>Table 31b. College Enrollment Rates in the First Fall after High School Graduation for Classes 2016 and 2017, Student-Weighted Totals</v>
      </c>
      <c r="N8" s="24">
        <f>1+5*($M$1-1)</f>
        <v>31</v>
      </c>
      <c r="Q8" s="24"/>
      <c r="R8" s="5"/>
    </row>
    <row r="9" spans="1:30" ht="33" thickBot="1" x14ac:dyDescent="0.25">
      <c r="A9" s="12"/>
      <c r="B9" s="21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5"/>
    </row>
    <row r="10" spans="1:30" ht="16" thickBot="1" x14ac:dyDescent="0.25">
      <c r="A10" s="14">
        <f ca="1">INDIRECT(CONCATENATE("'All DATA'!",O$1,$N10))</f>
        <v>2016</v>
      </c>
      <c r="B10" s="15">
        <f t="shared" ref="B10:B11" ca="1" si="1">INDIRECT(CONCATENATE("'All DATA'!",P$1,$N10))</f>
        <v>256832</v>
      </c>
      <c r="C10" s="16">
        <f ca="1">IF(ISBLANK(INDIRECT(CONCATENATE("'All DATA'!",Q$1,$N10))),"*",INDIRECT(CONCATENATE("'All DATA'!",Q$1,$N10)))</f>
        <v>0.6185794605033641</v>
      </c>
      <c r="D10" s="16">
        <f t="shared" ref="D10:I11" ca="1" si="2">IF(ISBLANK(INDIRECT(CONCATENATE("'All DATA'!",R$1,$N10))),"*",INDIRECT(CONCATENATE("'All DATA'!",R$1,$N10)))</f>
        <v>0.50460612384749559</v>
      </c>
      <c r="E10" s="16">
        <f t="shared" ca="1" si="2"/>
        <v>0.11397333665586842</v>
      </c>
      <c r="F10" s="16">
        <f t="shared" ca="1" si="2"/>
        <v>0.21295243583354098</v>
      </c>
      <c r="G10" s="16">
        <f t="shared" ca="1" si="2"/>
        <v>0.40562702466982309</v>
      </c>
      <c r="H10" s="16">
        <f t="shared" ca="1" si="2"/>
        <v>0.5034185771243459</v>
      </c>
      <c r="I10" s="16">
        <f t="shared" ca="1" si="2"/>
        <v>0.1151608833790182</v>
      </c>
      <c r="N10" s="24">
        <f>2+8*($M$1-1)</f>
        <v>50</v>
      </c>
    </row>
    <row r="11" spans="1:30" s="9" customFormat="1" ht="16" thickBot="1" x14ac:dyDescent="0.25">
      <c r="A11" s="14">
        <f ca="1">INDIRECT(CONCATENATE("'All DATA'!",O$1,$N11))</f>
        <v>2017</v>
      </c>
      <c r="B11" s="15">
        <f t="shared" ca="1" si="1"/>
        <v>214287</v>
      </c>
      <c r="C11" s="16">
        <f ca="1">IF(ISBLANK(INDIRECT(CONCATENATE("'All DATA'!",Q$1,$N11))),"*",INDIRECT(CONCATENATE("'All DATA'!",Q$1,$N11)))</f>
        <v>0.62681823909056544</v>
      </c>
      <c r="D11" s="16">
        <f t="shared" ca="1" si="2"/>
        <v>0.51873422092800781</v>
      </c>
      <c r="E11" s="16">
        <f t="shared" ca="1" si="2"/>
        <v>0.10808401816255769</v>
      </c>
      <c r="F11" s="16">
        <f t="shared" ca="1" si="2"/>
        <v>0.23144194468166523</v>
      </c>
      <c r="G11" s="16">
        <f t="shared" ca="1" si="2"/>
        <v>0.39537629440890021</v>
      </c>
      <c r="H11" s="16">
        <f t="shared" ca="1" si="2"/>
        <v>0.50980694115835301</v>
      </c>
      <c r="I11" s="16">
        <f t="shared" ca="1" si="2"/>
        <v>0.1170112979322124</v>
      </c>
      <c r="J11" s="40"/>
      <c r="K11" s="40"/>
      <c r="L11" s="40"/>
      <c r="M11" s="24"/>
      <c r="N11" s="24">
        <f>3+8*($M$1-1)</f>
        <v>51</v>
      </c>
      <c r="O11" s="25"/>
      <c r="P11" s="25"/>
      <c r="Q11" s="25"/>
      <c r="R11" s="25"/>
      <c r="S11" s="25"/>
      <c r="T11" s="26"/>
      <c r="U11" s="25"/>
      <c r="V11" s="25"/>
      <c r="W11" s="25"/>
      <c r="X11" s="25"/>
      <c r="Y11" s="25"/>
      <c r="Z11" s="25"/>
      <c r="AA11" s="25"/>
      <c r="AB11" s="20"/>
      <c r="AC11" s="20"/>
    </row>
    <row r="12" spans="1:30" x14ac:dyDescent="0.2">
      <c r="Q12" s="24"/>
      <c r="S12" s="5"/>
    </row>
    <row r="13" spans="1:30" x14ac:dyDescent="0.2">
      <c r="Q13" s="24"/>
      <c r="R13" s="5"/>
    </row>
    <row r="14" spans="1:30" x14ac:dyDescent="0.2">
      <c r="A14" s="40" t="str">
        <f ca="1">CONCATENATE("Figure ", RIGHT(A8,LEN(A8)-6))</f>
        <v>Figure 31b. College Enrollment Rates in the First Fall after High School Graduation for Classes 2016 and 2017, Student-Weighted Totals</v>
      </c>
      <c r="Q14" s="24"/>
      <c r="U14" s="5"/>
    </row>
    <row r="15" spans="1:30" x14ac:dyDescent="0.2">
      <c r="Q15" s="24"/>
      <c r="X15" s="5"/>
    </row>
    <row r="35" spans="1:14" ht="16" thickBot="1" x14ac:dyDescent="0.25">
      <c r="A35" s="11" t="str">
        <f ca="1">CONCATENATE("Table ",N35,"a. College Enrollment Rates in the First Year after High School Graduation for Classes ",A37," and ",A38,", School Percentile Distribution")</f>
        <v>Table 32a. College Enrollment Rates in the First Year after High School Graduation for Classes 2015 and 2016, School Percentile Distribution</v>
      </c>
      <c r="N35" s="24">
        <f>2+5*($M$1-1)</f>
        <v>32</v>
      </c>
    </row>
    <row r="36" spans="1:14" ht="33" thickBot="1" x14ac:dyDescent="0.25">
      <c r="A36" s="12"/>
      <c r="B36" s="21" t="s">
        <v>37</v>
      </c>
      <c r="C36" s="13" t="s">
        <v>38</v>
      </c>
      <c r="D36" s="13" t="s">
        <v>39</v>
      </c>
      <c r="E36" s="13" t="s">
        <v>40</v>
      </c>
    </row>
    <row r="37" spans="1:14" ht="16" thickBot="1" x14ac:dyDescent="0.25">
      <c r="A37" s="14">
        <f ca="1">INDIRECT(CONCATENATE("'ALL DATA'!",O$1,$N37))</f>
        <v>2015</v>
      </c>
      <c r="B37" s="15">
        <f ca="1">INDIRECT(CONCATENATE("'ALL DATA'!",X$1,$N37))</f>
        <v>2528</v>
      </c>
      <c r="C37" s="16">
        <f ca="1">IF(ISBLANK(INDIRECT(CONCATENATE("'ALL DATA'!",Y$1,$N37))),"*",INDIRECT(CONCATENATE("'ALL DATA'!",Y$1,$N37)))</f>
        <v>0.5561797752808989</v>
      </c>
      <c r="D37" s="16">
        <f t="shared" ref="D37:E38" ca="1" si="3">IF(ISBLANK(INDIRECT(CONCATENATE("'ALL DATA'!",Z$1,$N37))),"*",INDIRECT(CONCATENATE("'ALL DATA'!",Z$1,$N37)))</f>
        <v>0.65909090909090906</v>
      </c>
      <c r="E37" s="16">
        <f t="shared" ca="1" si="3"/>
        <v>0.75</v>
      </c>
      <c r="N37" s="24">
        <f>4+8*($M$1-1)</f>
        <v>52</v>
      </c>
    </row>
    <row r="38" spans="1:14" ht="16" thickBot="1" x14ac:dyDescent="0.25">
      <c r="A38" s="14">
        <f ca="1">INDIRECT(CONCATENATE("'ALL DATA'!",O$1,$N38))</f>
        <v>2016</v>
      </c>
      <c r="B38" s="15">
        <f ca="1">INDIRECT(CONCATENATE("'ALL DATA'!",X$1,$N38))</f>
        <v>2518</v>
      </c>
      <c r="C38" s="16">
        <f ca="1">IF(ISBLANK(INDIRECT(CONCATENATE("'ALL DATA'!",Y$1,$N38))),"*",INDIRECT(CONCATENATE("'ALL DATA'!",Y$1,$N38)))</f>
        <v>0.5625</v>
      </c>
      <c r="D38" s="16">
        <f t="shared" ca="1" si="3"/>
        <v>0.66420338983050842</v>
      </c>
      <c r="E38" s="16">
        <f t="shared" ca="1" si="3"/>
        <v>0.75</v>
      </c>
      <c r="N38" s="24">
        <f>5+8*($M$1-1)</f>
        <v>53</v>
      </c>
    </row>
    <row r="41" spans="1:14" ht="16" thickBot="1" x14ac:dyDescent="0.25">
      <c r="A41" s="11" t="str">
        <f ca="1">CONCATENATE("Table ",N41,"b. College Enrollment Rates in the First Year after High School Graduation for Classes ",A43," and ",A44,", Student-Weighted Totals")</f>
        <v>Table 32b. College Enrollment Rates in the First Year after High School Graduation for Classes 2015 and 2016, Student-Weighted Totals</v>
      </c>
      <c r="N41" s="24">
        <f>2+5*($M$1-1)</f>
        <v>32</v>
      </c>
    </row>
    <row r="42" spans="1:14" ht="33" thickBot="1" x14ac:dyDescent="0.25">
      <c r="A42" s="12"/>
      <c r="B42" s="21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6" thickBot="1" x14ac:dyDescent="0.25">
      <c r="A43" s="14">
        <f ca="1">INDIRECT(CONCATENATE("'All DATA'!",O$1,$N43))</f>
        <v>2015</v>
      </c>
      <c r="B43" s="15">
        <f t="shared" ref="B43:B44" ca="1" si="4">INDIRECT(CONCATENATE("'All DATA'!",P$1,$N43))</f>
        <v>253370</v>
      </c>
      <c r="C43" s="16">
        <f ca="1">IF(ISBLANK(INDIRECT(CONCATENATE("'All DATA'!",Q$1,$N43))),"*",INDIRECT(CONCATENATE("'All DATA'!",Q$1,$N43)))</f>
        <v>0.65396455776137663</v>
      </c>
      <c r="D43" s="16">
        <f t="shared" ref="D43:I44" ca="1" si="5">IF(ISBLANK(INDIRECT(CONCATENATE("'All DATA'!",R$1,$N43))),"*",INDIRECT(CONCATENATE("'All DATA'!",R$1,$N43)))</f>
        <v>0.53160595177013859</v>
      </c>
      <c r="E43" s="16">
        <f t="shared" ca="1" si="5"/>
        <v>0.12235860599123811</v>
      </c>
      <c r="F43" s="16">
        <f t="shared" ca="1" si="5"/>
        <v>0.23288076725737064</v>
      </c>
      <c r="G43" s="16">
        <f t="shared" ca="1" si="5"/>
        <v>0.42108379050400602</v>
      </c>
      <c r="H43" s="16">
        <f t="shared" ca="1" si="5"/>
        <v>0.53150728184078622</v>
      </c>
      <c r="I43" s="16">
        <f t="shared" ca="1" si="5"/>
        <v>0.12245727592059044</v>
      </c>
      <c r="N43" s="24">
        <f>4+8*($M$1-1)</f>
        <v>52</v>
      </c>
    </row>
    <row r="44" spans="1:14" ht="16" thickBot="1" x14ac:dyDescent="0.25">
      <c r="A44" s="14">
        <f ca="1">INDIRECT(CONCATENATE("'All DATA'!",O$1,$N44))</f>
        <v>2016</v>
      </c>
      <c r="B44" s="15">
        <f t="shared" ca="1" si="4"/>
        <v>256832</v>
      </c>
      <c r="C44" s="16">
        <f ca="1">IF(ISBLANK(INDIRECT(CONCATENATE("'All DATA'!",Q$1,$N44))),"*",INDIRECT(CONCATENATE("'All DATA'!",Q$1,$N44)))</f>
        <v>0.65340767505606778</v>
      </c>
      <c r="D44" s="16">
        <f t="shared" ca="1" si="5"/>
        <v>0.53436487665088461</v>
      </c>
      <c r="E44" s="16">
        <f t="shared" ca="1" si="5"/>
        <v>0.11904279840518316</v>
      </c>
      <c r="F44" s="16">
        <f t="shared" ca="1" si="5"/>
        <v>0.23249439322202842</v>
      </c>
      <c r="G44" s="16">
        <f t="shared" ca="1" si="5"/>
        <v>0.42091328183403937</v>
      </c>
      <c r="H44" s="16">
        <f t="shared" ca="1" si="5"/>
        <v>0.53264780089708452</v>
      </c>
      <c r="I44" s="16">
        <f t="shared" ca="1" si="5"/>
        <v>0.1207598741589833</v>
      </c>
      <c r="N44" s="24">
        <f>5+8*($M$1-1)</f>
        <v>53</v>
      </c>
    </row>
    <row r="47" spans="1:14" x14ac:dyDescent="0.2">
      <c r="A47" s="40" t="str">
        <f ca="1">CONCATENATE("Figure ", RIGHT(A41,LEN(A41)-6))</f>
        <v>Figure 32b. College Enrollment Rates in the First Year after High School Graduation for Classes 2015 and 2016, Student-Weighted Totals</v>
      </c>
    </row>
    <row r="68" spans="1:29" ht="16" thickBot="1" x14ac:dyDescent="0.25">
      <c r="A68" s="11" t="str">
        <f ca="1">CONCATENATE("Table ",N68,"a. College Enrollment Rates in the First Two Years after High School Graduation for Classes ",A70," and ",A71,", School Percentile Distribution")</f>
        <v>Table 33a. College Enrollment Rates in the First Two Years after High School Graduation for Classes 2014 and 2015, School Percentile Distribution</v>
      </c>
      <c r="N68" s="24">
        <f>3+5*($M$1-1)</f>
        <v>33</v>
      </c>
    </row>
    <row r="69" spans="1:29" ht="33" thickBot="1" x14ac:dyDescent="0.25">
      <c r="A69" s="12"/>
      <c r="B69" s="21" t="s">
        <v>37</v>
      </c>
      <c r="C69" s="13" t="s">
        <v>38</v>
      </c>
      <c r="D69" s="13" t="s">
        <v>39</v>
      </c>
      <c r="E69" s="13" t="s">
        <v>40</v>
      </c>
    </row>
    <row r="70" spans="1:29" ht="16" thickBot="1" x14ac:dyDescent="0.25">
      <c r="A70" s="14">
        <f ca="1">INDIRECT(CONCATENATE("'ALL DATA'!",O$1,$N70))</f>
        <v>2014</v>
      </c>
      <c r="B70" s="15">
        <f ca="1">INDIRECT(CONCATENATE("'ALL DATA'!",X$1,$N70))</f>
        <v>2549</v>
      </c>
      <c r="C70" s="16">
        <f ca="1">IF(ISBLANK(INDIRECT(CONCATENATE("'ALL DATA'!",Y$1,$N70))),"*",INDIRECT(CONCATENATE("'ALL DATA'!",Y$1,$N70)))</f>
        <v>0.60457516339869277</v>
      </c>
      <c r="D70" s="16">
        <f t="shared" ref="D70:E71" ca="1" si="6">IF(ISBLANK(INDIRECT(CONCATENATE("'ALL DATA'!",Z$1,$N70))),"*",INDIRECT(CONCATENATE("'ALL DATA'!",Z$1,$N70)))</f>
        <v>0.7</v>
      </c>
      <c r="E70" s="16">
        <f t="shared" ca="1" si="6"/>
        <v>0.7857142857142857</v>
      </c>
      <c r="N70" s="24">
        <f>6+8*($M$1-1)</f>
        <v>54</v>
      </c>
    </row>
    <row r="71" spans="1:29" ht="16" thickBot="1" x14ac:dyDescent="0.25">
      <c r="A71" s="14">
        <f ca="1">INDIRECT(CONCATENATE("'ALL DATA'!",O$1,$N71))</f>
        <v>2015</v>
      </c>
      <c r="B71" s="15">
        <f ca="1">INDIRECT(CONCATENATE("'ALL DATA'!",X$1,$N71))</f>
        <v>2528</v>
      </c>
      <c r="C71" s="16">
        <f ca="1">IF(ISBLANK(INDIRECT(CONCATENATE("'ALL DATA'!",Y$1,$N71))),"*",INDIRECT(CONCATENATE("'ALL DATA'!",Y$1,$N71)))</f>
        <v>0.5956251494142959</v>
      </c>
      <c r="D71" s="16">
        <f t="shared" ca="1" si="6"/>
        <v>0.69790274861614821</v>
      </c>
      <c r="E71" s="16">
        <f t="shared" ca="1" si="6"/>
        <v>0.7857142857142857</v>
      </c>
      <c r="N71" s="24">
        <f>7+8*($M$1-1)</f>
        <v>55</v>
      </c>
    </row>
    <row r="74" spans="1:29" ht="16" thickBot="1" x14ac:dyDescent="0.25">
      <c r="A74" s="11" t="str">
        <f ca="1">CONCATENATE("Table ",N74,"b. College Enrollment Rates in the First Two Years after High School Graduation for Classes ",A76," and ",A77,", Student-Weighted Totals")</f>
        <v>Table 33b. College Enrollment Rates in the First Two Years after High School Graduation for Classes 2014 and 2015, Student-Weighted Totals</v>
      </c>
      <c r="N74" s="24">
        <f>3+5*($M$1-1)</f>
        <v>33</v>
      </c>
    </row>
    <row r="75" spans="1:29" ht="33" thickBot="1" x14ac:dyDescent="0.25">
      <c r="A75" s="12"/>
      <c r="B75" s="21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5"/>
    </row>
    <row r="76" spans="1:29" ht="16" thickBot="1" x14ac:dyDescent="0.25">
      <c r="A76" s="14">
        <f ca="1">INDIRECT(CONCATENATE("'All DATA'!",O$1,$N76))</f>
        <v>2014</v>
      </c>
      <c r="B76" s="15">
        <f t="shared" ref="B76:B77" ca="1" si="7">INDIRECT(CONCATENATE("'All DATA'!",P$1,$N76))</f>
        <v>259636</v>
      </c>
      <c r="C76" s="16">
        <f ca="1">IF(ISBLANK(INDIRECT(CONCATENATE("'All DATA'!",Q$1,$N76))),"*",INDIRECT(CONCATENATE("'All DATA'!",Q$1,$N76)))</f>
        <v>0.69317043861405969</v>
      </c>
      <c r="D76" s="16">
        <f t="shared" ref="D76:I77" ca="1" si="8">IF(ISBLANK(INDIRECT(CONCATENATE("'All DATA'!",R$1,$N76))),"*",INDIRECT(CONCATENATE("'All DATA'!",R$1,$N76)))</f>
        <v>0.56360443081853051</v>
      </c>
      <c r="E76" s="16">
        <f t="shared" ca="1" si="8"/>
        <v>0.12956600779552913</v>
      </c>
      <c r="F76" s="16">
        <f t="shared" ca="1" si="8"/>
        <v>0.2581190589902787</v>
      </c>
      <c r="G76" s="16">
        <f t="shared" ca="1" si="8"/>
        <v>0.43505137962378099</v>
      </c>
      <c r="H76" s="16">
        <f t="shared" ca="1" si="8"/>
        <v>0.56222172580073637</v>
      </c>
      <c r="I76" s="16">
        <f t="shared" ca="1" si="8"/>
        <v>0.13094871281332326</v>
      </c>
      <c r="K76" s="5"/>
      <c r="L76" s="5"/>
      <c r="N76" s="24">
        <f>6+8*($M$1-1)</f>
        <v>54</v>
      </c>
    </row>
    <row r="77" spans="1:29" ht="16" thickBot="1" x14ac:dyDescent="0.25">
      <c r="A77" s="14">
        <f ca="1">INDIRECT(CONCATENATE("'All DATA'!",O$1,$N77))</f>
        <v>2015</v>
      </c>
      <c r="B77" s="15">
        <f t="shared" ca="1" si="7"/>
        <v>253370</v>
      </c>
      <c r="C77" s="16">
        <f ca="1">IF(ISBLANK(INDIRECT(CONCATENATE("'All DATA'!",Q$1,$N77))),"*",INDIRECT(CONCATENATE("'All DATA'!",Q$1,$N77)))</f>
        <v>0.69288787149228404</v>
      </c>
      <c r="D77" s="16">
        <f t="shared" ca="1" si="8"/>
        <v>0.56514188735840865</v>
      </c>
      <c r="E77" s="16">
        <f t="shared" ca="1" si="8"/>
        <v>0.12774598413387536</v>
      </c>
      <c r="F77" s="16">
        <f t="shared" ca="1" si="8"/>
        <v>0.257832418991988</v>
      </c>
      <c r="G77" s="16">
        <f t="shared" ca="1" si="8"/>
        <v>0.43505545250029604</v>
      </c>
      <c r="H77" s="16">
        <f t="shared" ca="1" si="8"/>
        <v>0.56265540513872991</v>
      </c>
      <c r="I77" s="16">
        <f t="shared" ca="1" si="8"/>
        <v>0.13023246635355409</v>
      </c>
      <c r="K77" s="5"/>
      <c r="L77" s="5"/>
      <c r="N77" s="24">
        <f>7+8*($M$1-1)</f>
        <v>55</v>
      </c>
    </row>
    <row r="78" spans="1:29" s="9" customFormat="1" x14ac:dyDescent="0.2">
      <c r="A78" s="6"/>
      <c r="B78" s="7"/>
      <c r="C78" s="8"/>
      <c r="D78" s="8"/>
      <c r="E78" s="8"/>
      <c r="F78" s="8"/>
      <c r="G78" s="8"/>
      <c r="H78" s="8"/>
      <c r="I78" s="8"/>
      <c r="J78" s="5"/>
      <c r="K78" s="40"/>
      <c r="L78" s="40"/>
      <c r="M78" s="24"/>
      <c r="N78" s="24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0"/>
      <c r="AC78" s="20"/>
    </row>
    <row r="79" spans="1:29" x14ac:dyDescent="0.2">
      <c r="N79" s="5"/>
      <c r="Q79" s="24"/>
    </row>
    <row r="80" spans="1:29" x14ac:dyDescent="0.2">
      <c r="A80" s="40" t="str">
        <f ca="1">CONCATENATE("Figure ", RIGHT(A74,LEN(A74)-6))</f>
        <v>Figure 33b. College Enrollment Rates in the First Two Years after High School Graduation for Classes 2014 and 2015, Student-Weighted Totals</v>
      </c>
      <c r="Q80" s="24"/>
    </row>
    <row r="81" spans="17:17" x14ac:dyDescent="0.2">
      <c r="Q81" s="24"/>
    </row>
    <row r="101" spans="1:29" ht="16" thickBot="1" x14ac:dyDescent="0.25">
      <c r="A101" s="11" t="str">
        <f ca="1">CONCATENATE("Table ",N101,"a. Persistence Rates from First to Second Year of College for Class of ",A103,", School Percentile Distribution")</f>
        <v>Table 34a. Persistence Rates from First to Second Year of College for Class of 2015, School Percentile Distribution</v>
      </c>
      <c r="N101" s="24">
        <f>4+5*($M$1-1)</f>
        <v>34</v>
      </c>
    </row>
    <row r="102" spans="1:29" ht="33" thickBot="1" x14ac:dyDescent="0.25">
      <c r="A102" s="12"/>
      <c r="B102" s="21" t="s">
        <v>37</v>
      </c>
      <c r="C102" s="13" t="s">
        <v>38</v>
      </c>
      <c r="D102" s="13" t="s">
        <v>39</v>
      </c>
      <c r="E102" s="13" t="s">
        <v>40</v>
      </c>
    </row>
    <row r="103" spans="1:29" ht="16" thickBot="1" x14ac:dyDescent="0.25">
      <c r="A103" s="14">
        <f ca="1">INDIRECT(CONCATENATE("'ALL DATA'!",O$1,$N103))</f>
        <v>2015</v>
      </c>
      <c r="B103" s="15">
        <f ca="1">INDIRECT(CONCATENATE("'ALL DATA'!",X$1,$N103))</f>
        <v>2528</v>
      </c>
      <c r="C103" s="16">
        <f ca="1">IF(ISBLANK(INDIRECT(CONCATENATE("'ALL DATA'!",Y$1,$N103))),"*",INDIRECT(CONCATENATE("'ALL DATA'!",Y$1,$N103)))</f>
        <v>0.76712328767123283</v>
      </c>
      <c r="D103" s="16">
        <f t="shared" ref="D103:E103" ca="1" si="9">IF(ISBLANK(INDIRECT(CONCATENATE("'ALL DATA'!",Z$1,$N103))),"*",INDIRECT(CONCATENATE("'ALL DATA'!",Z$1,$N103)))</f>
        <v>0.83471074380165289</v>
      </c>
      <c r="E103" s="16">
        <f t="shared" ca="1" si="9"/>
        <v>0.890625</v>
      </c>
      <c r="N103" s="24">
        <f>8+8*($M$1-1)</f>
        <v>56</v>
      </c>
    </row>
    <row r="106" spans="1:29" ht="16" thickBot="1" x14ac:dyDescent="0.25">
      <c r="A106" s="11" t="str">
        <f ca="1">CONCATENATE("Table ",N106,"b. Persistence Rates from First to Second Year of College for Class of ",A108,", Student-Weighted Totals")</f>
        <v>Table 34b. Persistence Rates from First to Second Year of College for Class of 2015, Student-Weighted Totals</v>
      </c>
      <c r="N106" s="24">
        <f>4+5*($M$1-1)</f>
        <v>34</v>
      </c>
    </row>
    <row r="107" spans="1:29" ht="49" thickBot="1" x14ac:dyDescent="0.25">
      <c r="A107" s="12"/>
      <c r="B107" s="21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5"/>
    </row>
    <row r="108" spans="1:29" ht="16" thickBot="1" x14ac:dyDescent="0.25">
      <c r="A108" s="14">
        <f ca="1">INDIRECT(CONCATENATE("'All DATA'!",O$1,$N108))</f>
        <v>2015</v>
      </c>
      <c r="B108" s="15">
        <f t="shared" ref="B108" ca="1" si="10">INDIRECT(CONCATENATE("'All DATA'!",P$1,$N108))</f>
        <v>165695</v>
      </c>
      <c r="C108" s="16">
        <f ca="1">IF(ISBLANK(INDIRECT(CONCATENATE("'All DATA'!",Q$1,$N108))),"*",INDIRECT(CONCATENATE("'All DATA'!",Q$1,$N108)))</f>
        <v>0.84149793294909325</v>
      </c>
      <c r="D108" s="16">
        <f t="shared" ref="D108:I108" ca="1" si="11">IF(ISBLANK(INDIRECT(CONCATENATE("'All DATA'!",R$1,$N108))),"*",INDIRECT(CONCATENATE("'All DATA'!",R$1,$N108)))</f>
        <v>0.82558856065274366</v>
      </c>
      <c r="E108" s="16">
        <f t="shared" ca="1" si="11"/>
        <v>0.91061866976324113</v>
      </c>
      <c r="F108" s="16">
        <f t="shared" ca="1" si="11"/>
        <v>0.71737988306075762</v>
      </c>
      <c r="G108" s="16">
        <f t="shared" ca="1" si="11"/>
        <v>0.91014153153997568</v>
      </c>
      <c r="H108" s="16">
        <f t="shared" ca="1" si="11"/>
        <v>0.8286452609380105</v>
      </c>
      <c r="I108" s="16">
        <f t="shared" ca="1" si="11"/>
        <v>0.89728301157056756</v>
      </c>
      <c r="K108" s="5"/>
      <c r="L108" s="5"/>
      <c r="N108" s="24">
        <f>8+8*($M$1-1)</f>
        <v>56</v>
      </c>
    </row>
    <row r="109" spans="1:29" s="9" customFormat="1" x14ac:dyDescent="0.2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40"/>
      <c r="L109" s="40"/>
      <c r="M109" s="24"/>
      <c r="N109" s="24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0"/>
      <c r="AC109" s="20"/>
    </row>
    <row r="110" spans="1:29" x14ac:dyDescent="0.2">
      <c r="N110" s="5"/>
      <c r="Q110" s="24"/>
    </row>
    <row r="111" spans="1:29" x14ac:dyDescent="0.2">
      <c r="A111" s="40" t="str">
        <f ca="1">CONCATENATE("Figure ", RIGHT(A106,LEN(A106)-6))</f>
        <v>Figure 34b. Persistence Rates from First to Second Year of College for Class of 2015, Student-Weighted Totals</v>
      </c>
      <c r="Q111" s="24"/>
    </row>
    <row r="112" spans="1:29" x14ac:dyDescent="0.2">
      <c r="Q112" s="24"/>
    </row>
    <row r="132" spans="1:29" ht="16" thickBot="1" x14ac:dyDescent="0.25">
      <c r="A132" s="11" t="str">
        <f ca="1">CONCATENATE("Table ",N132,"a. Six-Year Completion Rates for Class of ",A134,", School Percentile Distribution")</f>
        <v>Table 35a. Six-Year Completion Rates for Class of 2011, School Percentile Distribution</v>
      </c>
      <c r="N132" s="24">
        <f>5+5*($M$1-1)</f>
        <v>35</v>
      </c>
    </row>
    <row r="133" spans="1:29" ht="33" thickBot="1" x14ac:dyDescent="0.25">
      <c r="A133" s="12"/>
      <c r="B133" s="21" t="s">
        <v>37</v>
      </c>
      <c r="C133" s="13" t="s">
        <v>38</v>
      </c>
      <c r="D133" s="13" t="s">
        <v>39</v>
      </c>
      <c r="E133" s="13" t="s">
        <v>40</v>
      </c>
    </row>
    <row r="134" spans="1:29" ht="16" thickBot="1" x14ac:dyDescent="0.25">
      <c r="A134" s="14">
        <f ca="1">INDIRECT(CONCATENATE("'ALL DATA'!",O$1,$N134))</f>
        <v>2011</v>
      </c>
      <c r="B134" s="15">
        <f ca="1">INDIRECT(CONCATENATE("'ALL DATA'!",X$1,$N134))</f>
        <v>2574</v>
      </c>
      <c r="C134" s="16">
        <f ca="1">IF(ISBLANK(INDIRECT(CONCATENATE("'ALL DATA'!",Y$1,$N134))),"*",INDIRECT(CONCATENATE("'ALL DATA'!",Y$1,$N134)))</f>
        <v>0.31468531468531469</v>
      </c>
      <c r="D134" s="16">
        <f t="shared" ref="D134:E134" ca="1" si="12">IF(ISBLANK(INDIRECT(CONCATENATE("'ALL DATA'!",Z$1,$N134))),"*",INDIRECT(CONCATENATE("'ALL DATA'!",Z$1,$N134)))</f>
        <v>0.41176470588235292</v>
      </c>
      <c r="E134" s="16">
        <f t="shared" ca="1" si="12"/>
        <v>0.50955414012738853</v>
      </c>
      <c r="N134" s="24">
        <f>9+8*($M$1-1)</f>
        <v>57</v>
      </c>
    </row>
    <row r="137" spans="1:29" ht="16" thickBot="1" x14ac:dyDescent="0.25">
      <c r="A137" s="11" t="str">
        <f ca="1">CONCATENATE("Table ",N137,"b. Six-Year Completion Rates for Class of ",A139, ", Student-Weighted Totals")</f>
        <v>Table 35b. Six-Year Completion Rates for Class of 2011, Student-Weighted Totals</v>
      </c>
      <c r="N137" s="24">
        <f>5+5*($M$1-1)</f>
        <v>35</v>
      </c>
    </row>
    <row r="138" spans="1:29" ht="33" thickBot="1" x14ac:dyDescent="0.25">
      <c r="A138" s="12"/>
      <c r="B138" s="21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5"/>
    </row>
    <row r="139" spans="1:29" ht="16" thickBot="1" x14ac:dyDescent="0.25">
      <c r="A139" s="14">
        <f ca="1">INDIRECT(CONCATENATE("'All DATA'!",O$1,$N139))</f>
        <v>2011</v>
      </c>
      <c r="B139" s="15">
        <f t="shared" ref="B139" ca="1" si="13">INDIRECT(CONCATENATE("'All DATA'!",P$1,$N139))</f>
        <v>324960</v>
      </c>
      <c r="C139" s="16">
        <f ca="1">IF(ISBLANK(INDIRECT(CONCATENATE("'All DATA'!",Q$1,$N139))),"*",INDIRECT(CONCATENATE("'All DATA'!",Q$1,$N139)))</f>
        <v>0.41624815361890694</v>
      </c>
      <c r="D139" s="16">
        <f t="shared" ref="D139:I139" ca="1" si="14">IF(ISBLANK(INDIRECT(CONCATENATE("'All DATA'!",R$1,$N139))),"*",INDIRECT(CONCATENATE("'All DATA'!",R$1,$N139)))</f>
        <v>0.31558037912358444</v>
      </c>
      <c r="E139" s="16">
        <f t="shared" ca="1" si="14"/>
        <v>0.10066777449532251</v>
      </c>
      <c r="F139" s="16">
        <f t="shared" ca="1" si="14"/>
        <v>9.711964549483014E-2</v>
      </c>
      <c r="G139" s="16">
        <f t="shared" ca="1" si="14"/>
        <v>0.31912850812407678</v>
      </c>
      <c r="H139" s="16">
        <f t="shared" ca="1" si="14"/>
        <v>0.32486767602166422</v>
      </c>
      <c r="I139" s="16">
        <f t="shared" ca="1" si="14"/>
        <v>9.1380477597242743E-2</v>
      </c>
      <c r="K139" s="5"/>
      <c r="L139" s="5"/>
      <c r="N139" s="24">
        <f>9+8*($M$1-1)</f>
        <v>57</v>
      </c>
    </row>
    <row r="140" spans="1:29" s="9" customFormat="1" x14ac:dyDescent="0.2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40"/>
      <c r="L140" s="40"/>
      <c r="M140" s="24"/>
      <c r="N140" s="24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0"/>
      <c r="AC140" s="20"/>
    </row>
    <row r="141" spans="1:29" x14ac:dyDescent="0.2">
      <c r="N141" s="5"/>
      <c r="Q141" s="24"/>
    </row>
    <row r="142" spans="1:29" x14ac:dyDescent="0.2">
      <c r="A142" s="40" t="str">
        <f ca="1">CONCATENATE("Figure ", RIGHT(A137,LEN(A137)-6))</f>
        <v>Figure 35b. Six-Year Completion Rates for Class of 2011, Student-Weighted Totals</v>
      </c>
      <c r="Q142" s="24"/>
    </row>
    <row r="143" spans="1:29" x14ac:dyDescent="0.2">
      <c r="Q143" s="24"/>
    </row>
    <row r="163" spans="1:1" x14ac:dyDescent="0.2">
      <c r="A163" s="28"/>
    </row>
    <row r="164" spans="1:1" x14ac:dyDescent="0.2">
      <c r="A164" s="28" t="s">
        <v>47</v>
      </c>
    </row>
  </sheetData>
  <pageMargins left="0.7" right="0.7" top="0.75" bottom="0.75" header="0.3" footer="0.3"/>
  <pageSetup scale="8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E7F2FC-1ED5-4C40-AC3D-770103FF55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636D80-29F3-41E4-9F88-C50B96B6EE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F9A97D1-8D55-4F8A-88CF-B872919F5BD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All DATA</vt:lpstr>
      <vt:lpstr>group (1)</vt:lpstr>
      <vt:lpstr>group (2)</vt:lpstr>
      <vt:lpstr>group (3)</vt:lpstr>
      <vt:lpstr>group (4)</vt:lpstr>
      <vt:lpstr>group (5)</vt:lpstr>
      <vt:lpstr>group (6)</vt:lpstr>
      <vt:lpstr>group (7)</vt:lpstr>
      <vt:lpstr>'group (1)'!Print_Area</vt:lpstr>
      <vt:lpstr>'group (2)'!Print_Area</vt:lpstr>
      <vt:lpstr>'group (3)'!Print_Area</vt:lpstr>
      <vt:lpstr>'group (4)'!Print_Area</vt:lpstr>
      <vt:lpstr>'group (5)'!Print_Area</vt:lpstr>
      <vt:lpstr>'group (6)'!Print_Area</vt:lpstr>
      <vt:lpstr>'group (7)'!Print_Area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Microsoft Office User</cp:lastModifiedBy>
  <cp:lastPrinted>2014-04-30T12:07:14Z</cp:lastPrinted>
  <dcterms:created xsi:type="dcterms:W3CDTF">2013-05-01T18:07:04Z</dcterms:created>
  <dcterms:modified xsi:type="dcterms:W3CDTF">2018-09-26T13:36:00Z</dcterms:modified>
</cp:coreProperties>
</file>