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marketingfiles/_Design Files/Print/Research Services/_Research Reports/High School Benchmarking/2018/"/>
    </mc:Choice>
  </mc:AlternateContent>
  <xr:revisionPtr revIDLastSave="0" documentId="8_{2A3AB2D5-E698-5E49-800C-8AA9F626F849}" xr6:coauthVersionLast="36" xr6:coauthVersionMax="36" xr10:uidLastSave="{00000000-0000-0000-0000-000000000000}"/>
  <bookViews>
    <workbookView xWindow="480" yWindow="460" windowWidth="18200" windowHeight="11640" tabRatio="904" activeTab="1" xr2:uid="{00000000-000D-0000-FFFF-FFFF00000000}"/>
  </bookViews>
  <sheets>
    <sheet name="All DATA" sheetId="110" state="hidden" r:id="rId1"/>
    <sheet name="group (1)" sheetId="1" r:id="rId2"/>
    <sheet name="group (2)" sheetId="259" r:id="rId3"/>
  </sheets>
  <definedNames>
    <definedName name="_xlnm._FilterDatabase" localSheetId="0" hidden="1">'All DATA'!$A$1:$P$1</definedName>
    <definedName name="_xlnm.Print_Area" localSheetId="1">'group (1)'!$A:$K</definedName>
    <definedName name="_xlnm.Print_Area" localSheetId="2">'group (2)'!$A:$K</definedName>
  </definedNames>
  <calcPr calcId="162913"/>
</workbook>
</file>

<file path=xl/calcChain.xml><?xml version="1.0" encoding="utf-8"?>
<calcChain xmlns="http://schemas.openxmlformats.org/spreadsheetml/2006/main">
  <c r="N139" i="259" l="1"/>
  <c r="N137" i="259"/>
  <c r="N134" i="259"/>
  <c r="N132" i="259"/>
  <c r="N108" i="259"/>
  <c r="N106" i="259"/>
  <c r="N103" i="259"/>
  <c r="N101" i="259"/>
  <c r="N77" i="259"/>
  <c r="N76" i="259"/>
  <c r="N74" i="259"/>
  <c r="N71" i="259"/>
  <c r="N70" i="259"/>
  <c r="N68" i="259"/>
  <c r="N44" i="259"/>
  <c r="N43" i="259"/>
  <c r="N41" i="259"/>
  <c r="N38" i="259"/>
  <c r="N37" i="259"/>
  <c r="N35" i="259"/>
  <c r="N11" i="259"/>
  <c r="N10" i="259"/>
  <c r="N8" i="259"/>
  <c r="N5" i="259"/>
  <c r="N4" i="259"/>
  <c r="N2" i="259"/>
  <c r="N1" i="259"/>
  <c r="B70" i="259"/>
  <c r="B5" i="259"/>
  <c r="A70" i="259"/>
  <c r="E10" i="259"/>
  <c r="G77" i="259"/>
  <c r="D70" i="259"/>
  <c r="H77" i="259"/>
  <c r="C70" i="259"/>
  <c r="B139" i="259"/>
  <c r="I43" i="259"/>
  <c r="H108" i="259"/>
  <c r="F44" i="259"/>
  <c r="A10" i="259"/>
  <c r="F76" i="259"/>
  <c r="E44" i="259"/>
  <c r="G43" i="259"/>
  <c r="E43" i="259"/>
  <c r="D108" i="259"/>
  <c r="B44" i="259"/>
  <c r="E5" i="259"/>
  <c r="H44" i="259"/>
  <c r="C43" i="259"/>
  <c r="A1" i="259"/>
  <c r="I44" i="259"/>
  <c r="B71" i="259"/>
  <c r="F139" i="259"/>
  <c r="B11" i="259"/>
  <c r="A108" i="259"/>
  <c r="A43" i="259"/>
  <c r="D103" i="259"/>
  <c r="H43" i="259"/>
  <c r="A5" i="259"/>
  <c r="F11" i="259"/>
  <c r="C38" i="259"/>
  <c r="A37" i="259"/>
  <c r="C108" i="259"/>
  <c r="E37" i="259"/>
  <c r="B108" i="259"/>
  <c r="E103" i="259"/>
  <c r="E38" i="259"/>
  <c r="I77" i="259"/>
  <c r="D43" i="259"/>
  <c r="G10" i="259"/>
  <c r="A44" i="259"/>
  <c r="B103" i="259"/>
  <c r="A103" i="259"/>
  <c r="A38" i="259"/>
  <c r="E77" i="259"/>
  <c r="D38" i="259"/>
  <c r="I139" i="259"/>
  <c r="B76" i="259"/>
  <c r="C5" i="259"/>
  <c r="D10" i="259"/>
  <c r="F43" i="259"/>
  <c r="F77" i="259"/>
  <c r="F10" i="259"/>
  <c r="A77" i="259"/>
  <c r="B37" i="259"/>
  <c r="B134" i="259"/>
  <c r="B43" i="259"/>
  <c r="B77" i="259"/>
  <c r="B10" i="259"/>
  <c r="E70" i="259"/>
  <c r="I10" i="259"/>
  <c r="G108" i="259"/>
  <c r="D77" i="259"/>
  <c r="D37" i="259"/>
  <c r="C103" i="259"/>
  <c r="H10" i="259"/>
  <c r="D5" i="259"/>
  <c r="B4" i="259"/>
  <c r="B38" i="259"/>
  <c r="I108" i="259"/>
  <c r="A35" i="259" l="1"/>
  <c r="A41" i="259"/>
  <c r="A47" i="259" s="1"/>
  <c r="A101" i="259"/>
  <c r="A106" i="259"/>
  <c r="A111" i="259" s="1"/>
  <c r="F108" i="259"/>
  <c r="C11" i="259"/>
  <c r="C4" i="259"/>
  <c r="E4" i="259"/>
  <c r="G44" i="259"/>
  <c r="E11" i="259"/>
  <c r="E76" i="259"/>
  <c r="C76" i="259"/>
  <c r="H76" i="259"/>
  <c r="E71" i="259"/>
  <c r="G139" i="259"/>
  <c r="C134" i="259"/>
  <c r="E134" i="259"/>
  <c r="A134" i="259"/>
  <c r="E139" i="259"/>
  <c r="E108" i="259"/>
  <c r="D71" i="259"/>
  <c r="H11" i="259"/>
  <c r="I11" i="259"/>
  <c r="D44" i="259"/>
  <c r="G11" i="259"/>
  <c r="A76" i="259"/>
  <c r="C71" i="259"/>
  <c r="D11" i="259"/>
  <c r="A71" i="259"/>
  <c r="D134" i="259"/>
  <c r="C37" i="259"/>
  <c r="C44" i="259"/>
  <c r="D139" i="259"/>
  <c r="C10" i="259"/>
  <c r="A139" i="259"/>
  <c r="C77" i="259"/>
  <c r="G76" i="259"/>
  <c r="H139" i="259"/>
  <c r="A4" i="259"/>
  <c r="I76" i="259"/>
  <c r="D76" i="259"/>
  <c r="D4" i="259"/>
  <c r="A11" i="259"/>
  <c r="C139" i="259"/>
  <c r="A2" i="259" l="1"/>
  <c r="A68" i="259"/>
  <c r="A132" i="259"/>
  <c r="A137" i="259"/>
  <c r="A142" i="259" s="1"/>
  <c r="A74" i="259"/>
  <c r="A80" i="259" s="1"/>
  <c r="A8" i="259"/>
  <c r="A14" i="259" s="1"/>
  <c r="N1" i="1" l="1"/>
  <c r="N2" i="1"/>
  <c r="A1" i="1"/>
  <c r="N4" i="1" l="1"/>
  <c r="N5" i="1"/>
  <c r="N8" i="1"/>
  <c r="N10" i="1"/>
  <c r="N11" i="1"/>
  <c r="C4" i="1"/>
  <c r="D5" i="1"/>
  <c r="E4" i="1"/>
  <c r="A4" i="1"/>
  <c r="I10" i="1"/>
  <c r="G10" i="1"/>
  <c r="B4" i="1"/>
  <c r="D4" i="1"/>
  <c r="F10" i="1"/>
  <c r="A5" i="1"/>
  <c r="B5" i="1"/>
  <c r="C5" i="1"/>
  <c r="D10" i="1"/>
  <c r="A10" i="1"/>
  <c r="E5" i="1"/>
  <c r="C10" i="1"/>
  <c r="E11" i="1"/>
  <c r="A2" i="1" l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C11" i="1"/>
  <c r="B10" i="1"/>
  <c r="B11" i="1"/>
  <c r="H10" i="1"/>
  <c r="H11" i="1"/>
  <c r="A11" i="1"/>
  <c r="E10" i="1"/>
  <c r="I11" i="1"/>
  <c r="D11" i="1"/>
  <c r="F11" i="1"/>
  <c r="G11" i="1"/>
  <c r="A8" i="1" l="1"/>
  <c r="A14" i="1" s="1"/>
  <c r="N70" i="1"/>
  <c r="N71" i="1"/>
  <c r="A108" i="1"/>
  <c r="G43" i="1"/>
  <c r="A77" i="1"/>
  <c r="B70" i="1"/>
  <c r="C44" i="1"/>
  <c r="A103" i="1"/>
  <c r="F43" i="1"/>
  <c r="D44" i="1"/>
  <c r="I77" i="1"/>
  <c r="C43" i="1"/>
  <c r="A71" i="1"/>
  <c r="E37" i="1"/>
  <c r="H76" i="1"/>
  <c r="G139" i="1"/>
  <c r="H44" i="1"/>
  <c r="A70" i="1"/>
  <c r="E76" i="1"/>
  <c r="C77" i="1"/>
  <c r="H139" i="1"/>
  <c r="C37" i="1"/>
  <c r="I139" i="1"/>
  <c r="F108" i="1"/>
  <c r="C76" i="1"/>
  <c r="E71" i="1"/>
  <c r="A43" i="1"/>
  <c r="C108" i="1"/>
  <c r="B77" i="1"/>
  <c r="F77" i="1"/>
  <c r="D139" i="1"/>
  <c r="E44" i="1"/>
  <c r="B103" i="1"/>
  <c r="E77" i="1"/>
  <c r="F44" i="1"/>
  <c r="B44" i="1"/>
  <c r="D70" i="1"/>
  <c r="B108" i="1"/>
  <c r="I108" i="1"/>
  <c r="C139" i="1"/>
  <c r="E134" i="1"/>
  <c r="D71" i="1"/>
  <c r="D76" i="1"/>
  <c r="D134" i="1"/>
  <c r="C103" i="1"/>
  <c r="G44" i="1"/>
  <c r="D37" i="1"/>
  <c r="E139" i="1"/>
  <c r="I44" i="1"/>
  <c r="B37" i="1"/>
  <c r="I43" i="1"/>
  <c r="G76" i="1"/>
  <c r="E43" i="1"/>
  <c r="A37" i="1"/>
  <c r="F139" i="1"/>
  <c r="C134" i="1"/>
  <c r="H43" i="1"/>
  <c r="I76" i="1"/>
  <c r="H108" i="1"/>
  <c r="B71" i="1"/>
  <c r="G108" i="1"/>
  <c r="C71" i="1"/>
  <c r="D77" i="1"/>
  <c r="F76" i="1"/>
  <c r="A76" i="1"/>
  <c r="C70" i="1"/>
  <c r="D43" i="1"/>
  <c r="D103" i="1"/>
  <c r="E70" i="1"/>
  <c r="B43" i="1"/>
  <c r="E108" i="1"/>
  <c r="H77" i="1"/>
  <c r="E103" i="1"/>
  <c r="D108" i="1"/>
  <c r="B76" i="1"/>
  <c r="A44" i="1"/>
  <c r="G77" i="1"/>
  <c r="A106" i="1" l="1"/>
  <c r="A101" i="1"/>
  <c r="A74" i="1"/>
  <c r="A68" i="1"/>
  <c r="A41" i="1"/>
  <c r="N38" i="1"/>
  <c r="B38" i="1"/>
  <c r="C38" i="1"/>
  <c r="E38" i="1"/>
  <c r="A47" i="1" l="1"/>
  <c r="A111" i="1"/>
  <c r="A80" i="1"/>
  <c r="A38" i="1"/>
  <c r="B139" i="1"/>
  <c r="A134" i="1"/>
  <c r="B134" i="1"/>
  <c r="D38" i="1"/>
  <c r="A139" i="1"/>
  <c r="A35" i="1" l="1"/>
  <c r="A137" i="1"/>
  <c r="A142" i="1" s="1"/>
  <c r="A132" i="1"/>
</calcChain>
</file>

<file path=xl/sharedStrings.xml><?xml version="1.0" encoding="utf-8"?>
<sst xmlns="http://schemas.openxmlformats.org/spreadsheetml/2006/main" count="196" uniqueCount="50">
  <si>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</si>
  <si>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</si>
  <si>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</si>
  <si>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</si>
  <si>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</si>
  <si>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</si>
  <si>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</si>
  <si>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</si>
  <si>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</si>
  <si>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</si>
  <si>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</si>
  <si>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</si>
  <si>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</si>
  <si>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</si>
  <si>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</si>
  <si>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</si>
  <si>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</si>
  <si>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</si>
  <si>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</si>
  <si>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</si>
  <si>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</si>
  <si>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</si>
  <si>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</si>
  <si>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</si>
  <si>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</si>
  <si>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</si>
  <si>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</si>
  <si>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</si>
  <si>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</si>
  <si>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</si>
  <si>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</si>
  <si>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</si>
  <si>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</si>
  <si>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</si>
  <si>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</si>
  <si>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</si>
  <si>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</si>
  <si>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</si>
  <si>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</si>
  <si>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</si>
  <si>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</si>
  <si>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</si>
  <si>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</si>
  <si>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</si>
  <si>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</si>
  <si>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</si>
  <si>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</si>
  <si>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</si>
  <si>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High Poverty Schools</t>
  </si>
  <si>
    <t>Low Poverty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</si>
</sst>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  <xf numFmtId="9" fontId="9" fillId="0" borderId="0" xfId="0" applyNumberFormat="1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3" fontId="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0.46860799164272654</c:v>
                </c:pt>
                <c:pt idx="1">
                  <c:v>0.48347966369869388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C-524C-82A6-51F2148625C1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5.6761556542178113E-2</c:v>
                </c:pt>
                <c:pt idx="1">
                  <c:v>5.441007662954115E-2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C-524C-82A6-51F2148625C1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0.24475319926873856</c:v>
                </c:pt>
                <c:pt idx="4" formatCode="0%">
                  <c:v>0.25119597927589737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C-524C-82A6-51F2148625C1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0.2806163489161661</c:v>
                </c:pt>
                <c:pt idx="4" formatCode="0%">
                  <c:v>0.28669376105233768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1C-524C-82A6-51F2148625C1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0.48376599634369288</c:v>
                </c:pt>
                <c:pt idx="7" formatCode="0%">
                  <c:v>0.49624298079607854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1C-524C-82A6-51F2148625C1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4.1603551841211804E-2</c:v>
                </c:pt>
                <c:pt idx="7" formatCode="0%">
                  <c:v>4.1646759532156484E-2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1C-524C-82A6-51F214862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09658976"/>
        <c:axId val="92222048"/>
      </c:barChart>
      <c:catAx>
        <c:axId val="209658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2222048"/>
        <c:crosses val="autoZero"/>
        <c:auto val="1"/>
        <c:lblAlgn val="ctr"/>
        <c:lblOffset val="100"/>
        <c:noMultiLvlLbl val="0"/>
      </c:catAx>
      <c:valAx>
        <c:axId val="922220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096589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0.38980819091316327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4-AF4D-8E39-1E0D676CE41B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0.16066443138266343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4-AF4D-8E39-1E0D676CE41B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8.0619544707942498E-2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4-AF4D-8E39-1E0D676CE41B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0.46985307758788419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F4-AF4D-8E39-1E0D676CE41B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0.38967244492106373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F4-AF4D-8E39-1E0D676CE41B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0.16080017737476301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F4-AF4D-8E39-1E0D676CE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66672176"/>
        <c:axId val="466672568"/>
      </c:barChart>
      <c:catAx>
        <c:axId val="4666721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466672568"/>
        <c:crosses val="autoZero"/>
        <c:auto val="1"/>
        <c:lblAlgn val="ctr"/>
        <c:lblOffset val="100"/>
        <c:noMultiLvlLbl val="0"/>
      </c:catAx>
      <c:valAx>
        <c:axId val="4666725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721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0.53225532781322116</c:v>
                </c:pt>
                <c:pt idx="1">
                  <c:v>0.52066335857926349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5-A34C-ADE6-72212A58878D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6.1456495181213516E-2</c:v>
                </c:pt>
                <c:pt idx="1">
                  <c:v>6.2334813267171586E-2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5-A34C-ADE6-72212A58878D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0.29470951540654267</c:v>
                </c:pt>
                <c:pt idx="4" formatCode="0%">
                  <c:v>0.28246017236876469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D5-A34C-ADE6-72212A58878D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0.29900230758789192</c:v>
                </c:pt>
                <c:pt idx="4" formatCode="0%">
                  <c:v>0.3005379994776704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D5-A34C-ADE6-72212A58878D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0.54504321071444728</c:v>
                </c:pt>
                <c:pt idx="7" formatCode="0%">
                  <c:v>0.53624445024810652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D5-A34C-ADE6-72212A58878D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4.8668612279987332E-2</c:v>
                </c:pt>
                <c:pt idx="7" formatCode="0%">
                  <c:v>4.6753721598328545E-2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D5-A34C-ADE6-72212A588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0978144"/>
        <c:axId val="210690696"/>
      </c:barChart>
      <c:catAx>
        <c:axId val="210978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0690696"/>
        <c:crosses val="autoZero"/>
        <c:auto val="1"/>
        <c:lblAlgn val="ctr"/>
        <c:lblOffset val="100"/>
        <c:noMultiLvlLbl val="0"/>
      </c:catAx>
      <c:valAx>
        <c:axId val="2106906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09781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A04-7A44-99A3-71B70F65D738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FA04-7A44-99A3-71B70F65D73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FA04-7A44-99A3-71B70F65D73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A04-7A44-99A3-71B70F65D738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FA04-7A44-99A3-71B70F65D73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0.77170319987044289</c:v>
                </c:pt>
                <c:pt idx="2" formatCode="0%">
                  <c:v>0.76944329327255145</c:v>
                </c:pt>
                <c:pt idx="3" formatCode="0%">
                  <c:v>0.79127553837658748</c:v>
                </c:pt>
                <c:pt idx="5" formatCode="0%">
                  <c:v>0.70852284721822401</c:v>
                </c:pt>
                <c:pt idx="6" formatCode="0%">
                  <c:v>0.83397646880792953</c:v>
                </c:pt>
                <c:pt idx="8" formatCode="0%">
                  <c:v>0.7709509380707289</c:v>
                </c:pt>
                <c:pt idx="9" formatCode="0%">
                  <c:v>0.78012783265543284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04-7A44-99A3-71B70F65D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491792"/>
        <c:axId val="211492176"/>
      </c:barChart>
      <c:catAx>
        <c:axId val="2114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492176"/>
        <c:crosses val="autoZero"/>
        <c:auto val="1"/>
        <c:lblAlgn val="ctr"/>
        <c:lblOffset val="100"/>
        <c:noMultiLvlLbl val="0"/>
      </c:catAx>
      <c:valAx>
        <c:axId val="2114921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149179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0.57435512626661556</c:v>
                </c:pt>
                <c:pt idx="1">
                  <c:v>0.57697615492511656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1-B24A-8D8A-EBD0DCFD3A56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7.069914919545936E-2</c:v>
                </c:pt>
                <c:pt idx="1">
                  <c:v>6.6286593366815985E-2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1-B24A-8D8A-EBD0DCFD3A56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0.33457832141003363</c:v>
                </c:pt>
                <c:pt idx="4" formatCode="0%">
                  <c:v>0.33194199357495136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51-B24A-8D8A-EBD0DCFD3A56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0.31047595405204126</c:v>
                </c:pt>
                <c:pt idx="4" formatCode="0%">
                  <c:v>0.31132075471698112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51-B24A-8D8A-EBD0DCFD3A56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0.58996637403804919</c:v>
                </c:pt>
                <c:pt idx="7" formatCode="0%">
                  <c:v>0.58821999004569925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51-B24A-8D8A-EBD0DCFD3A56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5.5087901424025636E-2</c:v>
                </c:pt>
                <c:pt idx="7" formatCode="0%">
                  <c:v>5.5042758246233205E-2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51-B24A-8D8A-EBD0DCFD3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2040968"/>
        <c:axId val="211630728"/>
      </c:barChart>
      <c:catAx>
        <c:axId val="212040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1630728"/>
        <c:crosses val="autoZero"/>
        <c:auto val="1"/>
        <c:lblAlgn val="ctr"/>
        <c:lblOffset val="100"/>
        <c:noMultiLvlLbl val="0"/>
      </c:catAx>
      <c:valAx>
        <c:axId val="2116307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20409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0.15664088563937262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1A41-B3A8-89F5A8BA3D30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4.4723660592619043E-2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E-1A41-B3A8-89F5A8BA3D30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6.9138888627841635E-2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E-1A41-B3A8-89F5A8BA3D30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0.13222565760415003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3E-1A41-B3A8-89F5A8BA3D30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0.17463748367149395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3E-1A41-B3A8-89F5A8BA3D30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2.6727062560497703E-2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3E-1A41-B3A8-89F5A8BA3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0187208"/>
        <c:axId val="210189168"/>
      </c:barChart>
      <c:catAx>
        <c:axId val="21018720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0189168"/>
        <c:crosses val="autoZero"/>
        <c:auto val="1"/>
        <c:lblAlgn val="ctr"/>
        <c:lblOffset val="100"/>
        <c:noMultiLvlLbl val="0"/>
      </c:catAx>
      <c:valAx>
        <c:axId val="2101891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01872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0.58938278087131946</c:v>
                </c:pt>
                <c:pt idx="1">
                  <c:v>0.59688038345556038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0-5A4B-AF0A-9B6CC6108EAA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0.18123885979578019</c:v>
                </c:pt>
                <c:pt idx="1">
                  <c:v>0.17736758921385792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0-5A4B-AF0A-9B6CC6108EAA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0.18248241747613062</c:v>
                </c:pt>
                <c:pt idx="4" formatCode="0%">
                  <c:v>0.18262297307342992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E0-5A4B-AF0A-9B6CC6108EAA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0.58813922319096901</c:v>
                </c:pt>
                <c:pt idx="4" formatCode="0%">
                  <c:v>0.59162499959598835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E0-5A4B-AF0A-9B6CC6108EAA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0.54762411396515276</c:v>
                </c:pt>
                <c:pt idx="7" formatCode="0%">
                  <c:v>0.54811132622488257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E0-5A4B-AF0A-9B6CC6108EAA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0.22299752670194686</c:v>
                </c:pt>
                <c:pt idx="7" formatCode="0%">
                  <c:v>0.22613664644453565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E0-5A4B-AF0A-9B6CC610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66667472"/>
        <c:axId val="466667864"/>
      </c:barChart>
      <c:catAx>
        <c:axId val="4666674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66667864"/>
        <c:crosses val="autoZero"/>
        <c:auto val="1"/>
        <c:lblAlgn val="ctr"/>
        <c:lblOffset val="100"/>
        <c:noMultiLvlLbl val="0"/>
      </c:catAx>
      <c:valAx>
        <c:axId val="4666678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674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0.61453684258037455</c:v>
                </c:pt>
                <c:pt idx="1">
                  <c:v>0.61594517292360407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5-494C-81A7-00D7380A7FD0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0.19076154342440985</c:v>
                </c:pt>
                <c:pt idx="1">
                  <c:v>0.18696198858690397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5-494C-81A7-00D7380A7FD0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0.19990282575276855</c:v>
                </c:pt>
                <c:pt idx="4" formatCode="0%">
                  <c:v>0.19757368079256077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5-494C-81A7-00D7380A7FD0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0.6053955602520158</c:v>
                </c:pt>
                <c:pt idx="4" formatCode="0%">
                  <c:v>0.60533348071794735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5-494C-81A7-00D7380A7FD0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0.57500338516844862</c:v>
                </c:pt>
                <c:pt idx="7" formatCode="0%">
                  <c:v>0.57310046564326478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95-494C-81A7-00D7380A7FD0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0.23029500083633572</c:v>
                </c:pt>
                <c:pt idx="7" formatCode="0%">
                  <c:v>0.22980669586724331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95-494C-81A7-00D7380A7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66668648"/>
        <c:axId val="466669040"/>
      </c:barChart>
      <c:catAx>
        <c:axId val="466668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66669040"/>
        <c:crosses val="autoZero"/>
        <c:auto val="1"/>
        <c:lblAlgn val="ctr"/>
        <c:lblOffset val="100"/>
        <c:noMultiLvlLbl val="0"/>
      </c:catAx>
      <c:valAx>
        <c:axId val="4666690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6864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4B7-2D4A-954D-113EAA2B75A9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D4B7-2D4A-954D-113EAA2B75A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D4B7-2D4A-954D-113EAA2B75A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4B7-2D4A-954D-113EAA2B75A9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D4B7-2D4A-954D-113EAA2B75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0.9124328245029838</c:v>
                </c:pt>
                <c:pt idx="2" formatCode="0%">
                  <c:v>0.89978009254258817</c:v>
                </c:pt>
                <c:pt idx="3" formatCode="0%">
                  <c:v>0.95319350304110007</c:v>
                </c:pt>
                <c:pt idx="5" formatCode="0%">
                  <c:v>0.78855655315305739</c:v>
                </c:pt>
                <c:pt idx="6" formatCode="0%">
                  <c:v>0.95333701725302389</c:v>
                </c:pt>
                <c:pt idx="8" formatCode="0%">
                  <c:v>0.89571549284068508</c:v>
                </c:pt>
                <c:pt idx="9" formatCode="0%">
                  <c:v>0.95417286341783969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B7-2D4A-954D-113EAA2B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6669824"/>
        <c:axId val="466670216"/>
      </c:barChart>
      <c:catAx>
        <c:axId val="4666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6670216"/>
        <c:crosses val="autoZero"/>
        <c:auto val="1"/>
        <c:lblAlgn val="ctr"/>
        <c:lblOffset val="100"/>
        <c:noMultiLvlLbl val="0"/>
      </c:catAx>
      <c:valAx>
        <c:axId val="4666702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6982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0.63666624858898779</c:v>
                </c:pt>
                <c:pt idx="1">
                  <c:v>0.6416235002376256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0-FA49-ABA7-D74982BF28F0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0.20077009908440988</c:v>
                </c:pt>
                <c:pt idx="1">
                  <c:v>0.19631852974832931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70-FA49-ABA7-D74982BF28F0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0.21892888498683055</c:v>
                </c:pt>
                <c:pt idx="4" formatCode="0%">
                  <c:v>0.21888897443998695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70-FA49-ABA7-D74982BF28F0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0.6185074626865672</c:v>
                </c:pt>
                <c:pt idx="4" formatCode="0%">
                  <c:v>0.6190530555459679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70-FA49-ABA7-D74982BF28F0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0.60089301392198669</c:v>
                </c:pt>
                <c:pt idx="7" formatCode="0%">
                  <c:v>0.59965272154268101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70-FA49-ABA7-D74982BF28F0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0.23654333375141101</c:v>
                </c:pt>
                <c:pt idx="7" formatCode="0%">
                  <c:v>0.23828930844327387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70-FA49-ABA7-D74982BF2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66671000"/>
        <c:axId val="466671392"/>
      </c:barChart>
      <c:catAx>
        <c:axId val="466671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466671392"/>
        <c:crosses val="autoZero"/>
        <c:auto val="1"/>
        <c:lblAlgn val="ctr"/>
        <c:lblOffset val="100"/>
        <c:noMultiLvlLbl val="0"/>
      </c:catAx>
      <c:valAx>
        <c:axId val="466671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666710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workbookViewId="0">
      <pane ySplit="1" topLeftCell="A2" activePane="bottomLeft" state="frozen"/>
      <selection pane="bottomLeft" activeCell="A17" sqref="A2:XFD17"/>
    </sheetView>
  </sheetViews>
  <sheetFormatPr baseColWidth="10" defaultColWidth="9.1640625" defaultRowHeight="15" x14ac:dyDescent="0.2"/>
  <cols>
    <col min="1" max="1" width="19.6640625" style="29" bestFit="1" customWidth="1"/>
    <col min="2" max="2" width="16.5" style="29" bestFit="1" customWidth="1"/>
    <col min="3" max="3" width="17.5" style="29" bestFit="1" customWidth="1"/>
    <col min="4" max="4" width="16.1640625" style="40" bestFit="1" customWidth="1"/>
    <col min="5" max="10" width="12" style="35" bestFit="1" customWidth="1"/>
    <col min="11" max="11" width="13.5" style="35" bestFit="1" customWidth="1"/>
    <col min="12" max="12" width="10.1640625" style="29" bestFit="1" customWidth="1"/>
    <col min="13" max="15" width="10.6640625" style="29" bestFit="1" customWidth="1"/>
    <col min="16" max="16" width="23.5" style="35" bestFit="1" customWidth="1"/>
    <col min="17" max="16384" width="9.1640625" style="29"/>
  </cols>
  <sheetData>
    <row r="1" spans="1:16" s="34" customFormat="1" x14ac:dyDescent="0.2">
      <c r="A1" s="34" t="s">
        <v>8</v>
      </c>
      <c r="B1" s="34" t="s">
        <v>9</v>
      </c>
      <c r="C1" s="34" t="s">
        <v>10</v>
      </c>
      <c r="D1" s="42" t="s">
        <v>11</v>
      </c>
      <c r="E1" s="36" t="s">
        <v>12</v>
      </c>
      <c r="F1" s="36" t="s">
        <v>13</v>
      </c>
      <c r="G1" s="36" t="s">
        <v>14</v>
      </c>
      <c r="H1" s="36" t="s">
        <v>15</v>
      </c>
      <c r="I1" s="36" t="s">
        <v>16</v>
      </c>
      <c r="J1" s="36" t="s">
        <v>17</v>
      </c>
      <c r="K1" s="36" t="s">
        <v>18</v>
      </c>
      <c r="L1" s="34" t="s">
        <v>32</v>
      </c>
      <c r="M1" s="34" t="s">
        <v>33</v>
      </c>
      <c r="N1" s="34" t="s">
        <v>34</v>
      </c>
      <c r="O1" s="34" t="s">
        <v>35</v>
      </c>
      <c r="P1" s="36" t="s">
        <v>46</v>
      </c>
    </row>
    <row r="2" spans="1:16" x14ac:dyDescent="0.2">
      <c r="A2" s="38" t="s">
        <v>48</v>
      </c>
      <c r="B2" s="38" t="s">
        <v>19</v>
      </c>
      <c r="C2" s="39">
        <v>2016</v>
      </c>
      <c r="D2" s="40">
        <v>191450</v>
      </c>
      <c r="E2" s="35">
        <v>0.52536954818490467</v>
      </c>
      <c r="F2" s="35">
        <v>0.46860799164272654</v>
      </c>
      <c r="G2" s="35">
        <v>5.6761556542178113E-2</v>
      </c>
      <c r="H2" s="35">
        <v>0.24475319926873856</v>
      </c>
      <c r="I2" s="35">
        <v>0.2806163489161661</v>
      </c>
      <c r="J2" s="35">
        <v>0.48376599634369288</v>
      </c>
      <c r="K2" s="35">
        <v>4.1603551841211804E-2</v>
      </c>
      <c r="L2" s="40">
        <v>915</v>
      </c>
      <c r="M2" s="41">
        <v>0.3888888888888889</v>
      </c>
      <c r="N2" s="41">
        <v>0.5</v>
      </c>
      <c r="O2" s="41">
        <v>0.63372093023255816</v>
      </c>
      <c r="P2" s="35">
        <v>0.50344476867379429</v>
      </c>
    </row>
    <row r="3" spans="1:16" x14ac:dyDescent="0.2">
      <c r="A3" s="38" t="s">
        <v>48</v>
      </c>
      <c r="B3" s="38" t="s">
        <v>19</v>
      </c>
      <c r="C3" s="39">
        <v>2017</v>
      </c>
      <c r="D3" s="40">
        <v>161165</v>
      </c>
      <c r="E3" s="35">
        <v>0.537889740328235</v>
      </c>
      <c r="F3" s="35">
        <v>0.48347966369869388</v>
      </c>
      <c r="G3" s="35">
        <v>5.441007662954115E-2</v>
      </c>
      <c r="H3" s="35">
        <v>0.25119597927589737</v>
      </c>
      <c r="I3" s="35">
        <v>0.28669376105233768</v>
      </c>
      <c r="J3" s="35">
        <v>0.49624298079607854</v>
      </c>
      <c r="K3" s="35">
        <v>4.1646759532156484E-2</v>
      </c>
      <c r="L3" s="40">
        <v>739</v>
      </c>
      <c r="M3" s="41">
        <v>0.40350877192982454</v>
      </c>
      <c r="N3" s="41">
        <v>0.51945525291828798</v>
      </c>
      <c r="O3" s="41">
        <v>0.63134978229317851</v>
      </c>
      <c r="P3" s="35">
        <v>0.43226337647870783</v>
      </c>
    </row>
    <row r="4" spans="1:16" x14ac:dyDescent="0.2">
      <c r="A4" s="38" t="s">
        <v>48</v>
      </c>
      <c r="B4" s="38" t="s">
        <v>20</v>
      </c>
      <c r="C4" s="39">
        <v>2015</v>
      </c>
      <c r="D4" s="40">
        <v>176808</v>
      </c>
      <c r="E4" s="35">
        <v>0.59371182299443459</v>
      </c>
      <c r="F4" s="35">
        <v>0.53225532781322116</v>
      </c>
      <c r="G4" s="35">
        <v>6.1456495181213516E-2</v>
      </c>
      <c r="H4" s="35">
        <v>0.29470951540654267</v>
      </c>
      <c r="I4" s="35">
        <v>0.29900230758789192</v>
      </c>
      <c r="J4" s="35">
        <v>0.54504321071444728</v>
      </c>
      <c r="K4" s="35">
        <v>4.8668612279987332E-2</v>
      </c>
      <c r="L4" s="40">
        <v>852</v>
      </c>
      <c r="M4" s="41">
        <v>0.44000740975971209</v>
      </c>
      <c r="N4" s="41">
        <v>0.56621669990284806</v>
      </c>
      <c r="O4" s="41">
        <v>0.68457101658255226</v>
      </c>
      <c r="P4" s="35">
        <v>0.49325145381248386</v>
      </c>
    </row>
    <row r="5" spans="1:16" x14ac:dyDescent="0.2">
      <c r="A5" s="38" t="s">
        <v>48</v>
      </c>
      <c r="B5" s="38" t="s">
        <v>20</v>
      </c>
      <c r="C5" s="39">
        <v>2016</v>
      </c>
      <c r="D5" s="40">
        <v>191450</v>
      </c>
      <c r="E5" s="35">
        <v>0.5829981718464351</v>
      </c>
      <c r="F5" s="35">
        <v>0.52066335857926349</v>
      </c>
      <c r="G5" s="35">
        <v>6.2334813267171586E-2</v>
      </c>
      <c r="H5" s="35">
        <v>0.28246017236876469</v>
      </c>
      <c r="I5" s="35">
        <v>0.3005379994776704</v>
      </c>
      <c r="J5" s="35">
        <v>0.53624445024810652</v>
      </c>
      <c r="K5" s="35">
        <v>4.6753721598328545E-2</v>
      </c>
      <c r="L5" s="40">
        <v>915</v>
      </c>
      <c r="M5" s="41">
        <v>0.44</v>
      </c>
      <c r="N5" s="41">
        <v>0.55497382198952883</v>
      </c>
      <c r="O5" s="41">
        <v>0.6900584795321637</v>
      </c>
      <c r="P5" s="35">
        <v>0.50344476867379429</v>
      </c>
    </row>
    <row r="6" spans="1:16" x14ac:dyDescent="0.2">
      <c r="A6" s="38" t="s">
        <v>48</v>
      </c>
      <c r="B6" s="38" t="s">
        <v>21</v>
      </c>
      <c r="C6" s="39">
        <v>2014</v>
      </c>
      <c r="D6" s="40">
        <v>177244</v>
      </c>
      <c r="E6" s="35">
        <v>0.64505427546207483</v>
      </c>
      <c r="F6" s="35">
        <v>0.57435512626661556</v>
      </c>
      <c r="G6" s="35">
        <v>7.069914919545936E-2</v>
      </c>
      <c r="H6" s="35">
        <v>0.33457832141003363</v>
      </c>
      <c r="I6" s="35">
        <v>0.31047595405204126</v>
      </c>
      <c r="J6" s="35">
        <v>0.58996637403804919</v>
      </c>
      <c r="K6" s="35">
        <v>5.5087901424025636E-2</v>
      </c>
      <c r="L6" s="40">
        <v>863</v>
      </c>
      <c r="M6" s="41">
        <v>0.51041666666666663</v>
      </c>
      <c r="N6" s="41">
        <v>0.62857142857142856</v>
      </c>
      <c r="O6" s="41">
        <v>0.73579545454545459</v>
      </c>
      <c r="P6" s="35">
        <v>0.49914737087238609</v>
      </c>
    </row>
    <row r="7" spans="1:16" x14ac:dyDescent="0.2">
      <c r="A7" s="38" t="s">
        <v>48</v>
      </c>
      <c r="B7" s="38" t="s">
        <v>21</v>
      </c>
      <c r="C7" s="39">
        <v>2015</v>
      </c>
      <c r="D7" s="40">
        <v>176808</v>
      </c>
      <c r="E7" s="35">
        <v>0.64326274829193253</v>
      </c>
      <c r="F7" s="35">
        <v>0.57697615492511656</v>
      </c>
      <c r="G7" s="35">
        <v>6.6286593366815985E-2</v>
      </c>
      <c r="H7" s="35">
        <v>0.33194199357495136</v>
      </c>
      <c r="I7" s="35">
        <v>0.31132075471698112</v>
      </c>
      <c r="J7" s="35">
        <v>0.58821999004569925</v>
      </c>
      <c r="K7" s="35">
        <v>5.5042758246233205E-2</v>
      </c>
      <c r="L7" s="40">
        <v>852</v>
      </c>
      <c r="M7" s="41">
        <v>0.49330502616767058</v>
      </c>
      <c r="N7" s="41">
        <v>0.62016077850645224</v>
      </c>
      <c r="O7" s="41">
        <v>0.73300330033003291</v>
      </c>
      <c r="P7" s="35">
        <v>0.49325145381248386</v>
      </c>
    </row>
    <row r="8" spans="1:16" x14ac:dyDescent="0.2">
      <c r="A8" s="38" t="s">
        <v>48</v>
      </c>
      <c r="B8" s="38" t="s">
        <v>22</v>
      </c>
      <c r="C8" s="39">
        <v>2015</v>
      </c>
      <c r="D8" s="40">
        <v>104973</v>
      </c>
      <c r="E8" s="35">
        <v>0.77170319987044289</v>
      </c>
      <c r="F8" s="35">
        <v>0.76944329327255145</v>
      </c>
      <c r="G8" s="35">
        <v>0.79127553837658748</v>
      </c>
      <c r="H8" s="35">
        <v>0.70852284721822401</v>
      </c>
      <c r="I8" s="35">
        <v>0.83397646880792953</v>
      </c>
      <c r="J8" s="35">
        <v>0.7709509380707289</v>
      </c>
      <c r="K8" s="35">
        <v>0.78012783265543284</v>
      </c>
      <c r="L8" s="40">
        <v>852</v>
      </c>
      <c r="M8" s="41">
        <v>0.64935064935064934</v>
      </c>
      <c r="N8" s="41">
        <v>0.75</v>
      </c>
      <c r="O8" s="41">
        <v>0.81818181818181823</v>
      </c>
      <c r="P8" s="35">
        <v>0.49325145381248386</v>
      </c>
    </row>
    <row r="9" spans="1:16" x14ac:dyDescent="0.2">
      <c r="A9" s="38" t="s">
        <v>48</v>
      </c>
      <c r="B9" s="38" t="s">
        <v>41</v>
      </c>
      <c r="C9" s="39">
        <v>2011</v>
      </c>
      <c r="D9" s="40">
        <v>106409</v>
      </c>
      <c r="E9" s="35">
        <v>0.20136454623199165</v>
      </c>
      <c r="F9" s="35">
        <v>0.15664088563937262</v>
      </c>
      <c r="G9" s="35">
        <v>4.4723660592619043E-2</v>
      </c>
      <c r="H9" s="35">
        <v>6.9138888627841635E-2</v>
      </c>
      <c r="I9" s="35">
        <v>0.13222565760415003</v>
      </c>
      <c r="J9" s="35">
        <v>0.17463748367149395</v>
      </c>
      <c r="K9" s="35">
        <v>2.6727062560497703E-2</v>
      </c>
      <c r="L9" s="40">
        <v>571</v>
      </c>
      <c r="M9" s="41">
        <v>0.10714285714285714</v>
      </c>
      <c r="N9" s="41">
        <v>0.17840375586854459</v>
      </c>
      <c r="O9" s="41">
        <v>0.24908424908424909</v>
      </c>
      <c r="P9" s="35">
        <v>0.47310840792594294</v>
      </c>
    </row>
    <row r="10" spans="1:16" x14ac:dyDescent="0.2">
      <c r="A10" s="38" t="s">
        <v>49</v>
      </c>
      <c r="B10" s="38" t="s">
        <v>19</v>
      </c>
      <c r="C10" s="39">
        <v>2016</v>
      </c>
      <c r="D10" s="40">
        <v>361865</v>
      </c>
      <c r="E10" s="35">
        <v>0.77062164066709959</v>
      </c>
      <c r="F10" s="35">
        <v>0.58938278087131946</v>
      </c>
      <c r="G10" s="35">
        <v>0.18123885979578019</v>
      </c>
      <c r="H10" s="35">
        <v>0.18248241747613062</v>
      </c>
      <c r="I10" s="35">
        <v>0.58813922319096901</v>
      </c>
      <c r="J10" s="35">
        <v>0.54762411396515276</v>
      </c>
      <c r="K10" s="35">
        <v>0.22299752670194686</v>
      </c>
      <c r="L10" s="40">
        <v>1288</v>
      </c>
      <c r="M10" s="41">
        <v>0.69556271247092505</v>
      </c>
      <c r="N10" s="41">
        <v>0.76738429656919183</v>
      </c>
      <c r="O10" s="41">
        <v>0.83187547746371271</v>
      </c>
      <c r="P10" s="35">
        <v>0.50060811455341336</v>
      </c>
    </row>
    <row r="11" spans="1:16" x14ac:dyDescent="0.2">
      <c r="A11" s="38" t="s">
        <v>49</v>
      </c>
      <c r="B11" s="38" t="s">
        <v>19</v>
      </c>
      <c r="C11" s="39">
        <v>2017</v>
      </c>
      <c r="D11" s="40">
        <v>309397</v>
      </c>
      <c r="E11" s="35">
        <v>0.77424797266941825</v>
      </c>
      <c r="F11" s="35">
        <v>0.59688038345556038</v>
      </c>
      <c r="G11" s="35">
        <v>0.17736758921385792</v>
      </c>
      <c r="H11" s="35">
        <v>0.18262297307342992</v>
      </c>
      <c r="I11" s="35">
        <v>0.59162499959598835</v>
      </c>
      <c r="J11" s="35">
        <v>0.54811132622488257</v>
      </c>
      <c r="K11" s="35">
        <v>0.22613664644453565</v>
      </c>
      <c r="L11" s="40">
        <v>1100</v>
      </c>
      <c r="M11" s="41">
        <v>0.69804758835535496</v>
      </c>
      <c r="N11" s="41">
        <v>0.77146697388632868</v>
      </c>
      <c r="O11" s="41">
        <v>0.8331571529245948</v>
      </c>
      <c r="P11" s="35">
        <v>0.42887179514356272</v>
      </c>
    </row>
    <row r="12" spans="1:16" x14ac:dyDescent="0.2">
      <c r="A12" s="38" t="s">
        <v>49</v>
      </c>
      <c r="B12" s="38" t="s">
        <v>20</v>
      </c>
      <c r="C12" s="39">
        <v>2015</v>
      </c>
      <c r="D12" s="40">
        <v>376643</v>
      </c>
      <c r="E12" s="35">
        <v>0.80529838600478432</v>
      </c>
      <c r="F12" s="35">
        <v>0.61453684258037455</v>
      </c>
      <c r="G12" s="35">
        <v>0.19076154342440985</v>
      </c>
      <c r="H12" s="35">
        <v>0.19990282575276855</v>
      </c>
      <c r="I12" s="35">
        <v>0.6053955602520158</v>
      </c>
      <c r="J12" s="35">
        <v>0.57500338516844862</v>
      </c>
      <c r="K12" s="35">
        <v>0.23029500083633572</v>
      </c>
      <c r="L12" s="40">
        <v>1366</v>
      </c>
      <c r="M12" s="41">
        <v>0.73006134969325154</v>
      </c>
      <c r="N12" s="41">
        <v>0.80625610948191584</v>
      </c>
      <c r="O12" s="41">
        <v>0.85833333333333328</v>
      </c>
      <c r="P12" s="35">
        <v>0.5032591375329204</v>
      </c>
    </row>
    <row r="13" spans="1:16" x14ac:dyDescent="0.2">
      <c r="A13" s="38" t="s">
        <v>49</v>
      </c>
      <c r="B13" s="38" t="s">
        <v>20</v>
      </c>
      <c r="C13" s="39">
        <v>2016</v>
      </c>
      <c r="D13" s="40">
        <v>361865</v>
      </c>
      <c r="E13" s="35">
        <v>0.80290716151050812</v>
      </c>
      <c r="F13" s="35">
        <v>0.61594517292360407</v>
      </c>
      <c r="G13" s="35">
        <v>0.18696198858690397</v>
      </c>
      <c r="H13" s="35">
        <v>0.19757368079256077</v>
      </c>
      <c r="I13" s="35">
        <v>0.60533348071794735</v>
      </c>
      <c r="J13" s="35">
        <v>0.57310046564326478</v>
      </c>
      <c r="K13" s="35">
        <v>0.22980669586724331</v>
      </c>
      <c r="L13" s="40">
        <v>1288</v>
      </c>
      <c r="M13" s="41">
        <v>0.72792353823088463</v>
      </c>
      <c r="N13" s="41">
        <v>0.79750948950344724</v>
      </c>
      <c r="O13" s="41">
        <v>0.85860799438990187</v>
      </c>
      <c r="P13" s="35">
        <v>0.50060811455341336</v>
      </c>
    </row>
    <row r="14" spans="1:16" x14ac:dyDescent="0.2">
      <c r="A14" s="38" t="s">
        <v>49</v>
      </c>
      <c r="B14" s="38" t="s">
        <v>21</v>
      </c>
      <c r="C14" s="39">
        <v>2014</v>
      </c>
      <c r="D14" s="40">
        <v>398650</v>
      </c>
      <c r="E14" s="35">
        <v>0.8374363476733977</v>
      </c>
      <c r="F14" s="35">
        <v>0.63666624858898779</v>
      </c>
      <c r="G14" s="35">
        <v>0.20077009908440988</v>
      </c>
      <c r="H14" s="35">
        <v>0.21892888498683055</v>
      </c>
      <c r="I14" s="35">
        <v>0.6185074626865672</v>
      </c>
      <c r="J14" s="35">
        <v>0.60089301392198669</v>
      </c>
      <c r="K14" s="35">
        <v>0.23654333375141101</v>
      </c>
      <c r="L14" s="40">
        <v>1414</v>
      </c>
      <c r="M14" s="41">
        <v>0.76712328767123283</v>
      </c>
      <c r="N14" s="41">
        <v>0.83736401918353021</v>
      </c>
      <c r="O14" s="41">
        <v>0.88888888888888884</v>
      </c>
      <c r="P14" s="35">
        <v>0.52078856641384064</v>
      </c>
    </row>
    <row r="15" spans="1:16" x14ac:dyDescent="0.2">
      <c r="A15" s="38" t="s">
        <v>49</v>
      </c>
      <c r="B15" s="38" t="s">
        <v>21</v>
      </c>
      <c r="C15" s="39">
        <v>2015</v>
      </c>
      <c r="D15" s="40">
        <v>376643</v>
      </c>
      <c r="E15" s="35">
        <v>0.83794202998595491</v>
      </c>
      <c r="F15" s="35">
        <v>0.6416235002376256</v>
      </c>
      <c r="G15" s="35">
        <v>0.19631852974832931</v>
      </c>
      <c r="H15" s="35">
        <v>0.21888897443998695</v>
      </c>
      <c r="I15" s="35">
        <v>0.6190530555459679</v>
      </c>
      <c r="J15" s="35">
        <v>0.59965272154268101</v>
      </c>
      <c r="K15" s="35">
        <v>0.23828930844327387</v>
      </c>
      <c r="L15" s="40">
        <v>1366</v>
      </c>
      <c r="M15" s="41">
        <v>0.76923076923076927</v>
      </c>
      <c r="N15" s="41">
        <v>0.83636363636363631</v>
      </c>
      <c r="O15" s="41">
        <v>0.8878048780487805</v>
      </c>
      <c r="P15" s="35">
        <v>0.5032591375329204</v>
      </c>
    </row>
    <row r="16" spans="1:16" x14ac:dyDescent="0.2">
      <c r="A16" s="38" t="s">
        <v>49</v>
      </c>
      <c r="B16" s="38" t="s">
        <v>22</v>
      </c>
      <c r="C16" s="39">
        <v>2015</v>
      </c>
      <c r="D16" s="40">
        <v>303310</v>
      </c>
      <c r="E16" s="35">
        <v>0.9124328245029838</v>
      </c>
      <c r="F16" s="35">
        <v>0.89978009254258817</v>
      </c>
      <c r="G16" s="35">
        <v>0.95319350304110007</v>
      </c>
      <c r="H16" s="35">
        <v>0.78855655315305739</v>
      </c>
      <c r="I16" s="35">
        <v>0.95333701725302389</v>
      </c>
      <c r="J16" s="35">
        <v>0.89571549284068508</v>
      </c>
      <c r="K16" s="35">
        <v>0.95417286341783969</v>
      </c>
      <c r="L16" s="40">
        <v>1366</v>
      </c>
      <c r="M16" s="41">
        <v>0.86745251900975662</v>
      </c>
      <c r="N16" s="41">
        <v>0.9101123595505618</v>
      </c>
      <c r="O16" s="41">
        <v>0.94</v>
      </c>
      <c r="P16" s="35">
        <v>0.5032591375329204</v>
      </c>
    </row>
    <row r="17" spans="1:16" x14ac:dyDescent="0.2">
      <c r="A17" s="38" t="s">
        <v>49</v>
      </c>
      <c r="B17" s="38" t="s">
        <v>41</v>
      </c>
      <c r="C17" s="39">
        <v>2011</v>
      </c>
      <c r="D17" s="40">
        <v>442002</v>
      </c>
      <c r="E17" s="35">
        <v>0.55047262229582672</v>
      </c>
      <c r="F17" s="35">
        <v>0.38980819091316327</v>
      </c>
      <c r="G17" s="35">
        <v>0.16066443138266343</v>
      </c>
      <c r="H17" s="35">
        <v>8.0619544707942498E-2</v>
      </c>
      <c r="I17" s="35">
        <v>0.46985307758788419</v>
      </c>
      <c r="J17" s="35">
        <v>0.38967244492106373</v>
      </c>
      <c r="K17" s="35">
        <v>0.16080017737476301</v>
      </c>
      <c r="L17" s="40">
        <v>1510</v>
      </c>
      <c r="M17" s="41">
        <v>0.45454545454545453</v>
      </c>
      <c r="N17" s="41">
        <v>0.54453242060111062</v>
      </c>
      <c r="O17" s="41">
        <v>0.63063063063063063</v>
      </c>
      <c r="P17" s="35">
        <v>0.48771244868573421</v>
      </c>
    </row>
    <row r="18" spans="1:16" x14ac:dyDescent="0.2">
      <c r="A18" s="30"/>
      <c r="B18" s="30"/>
      <c r="C18" s="31"/>
      <c r="L18" s="32"/>
      <c r="M18" s="33"/>
      <c r="N18" s="33"/>
      <c r="O18" s="33"/>
    </row>
    <row r="19" spans="1:16" x14ac:dyDescent="0.2">
      <c r="A19" s="30"/>
      <c r="B19" s="30"/>
      <c r="C19" s="31"/>
      <c r="L19" s="32"/>
      <c r="M19" s="33"/>
      <c r="N19" s="33"/>
      <c r="O19" s="33"/>
    </row>
    <row r="20" spans="1:16" x14ac:dyDescent="0.2">
      <c r="A20" s="30"/>
      <c r="B20" s="30"/>
      <c r="C20" s="31"/>
      <c r="L20" s="32"/>
      <c r="M20" s="33"/>
      <c r="N20" s="33"/>
      <c r="O20" s="33"/>
    </row>
    <row r="21" spans="1:16" x14ac:dyDescent="0.2">
      <c r="A21" s="30"/>
      <c r="B21" s="30"/>
      <c r="C21" s="31"/>
      <c r="L21" s="32"/>
      <c r="M21" s="33"/>
      <c r="N21" s="33"/>
      <c r="O21" s="33"/>
    </row>
    <row r="22" spans="1:16" x14ac:dyDescent="0.2">
      <c r="A22" s="30"/>
      <c r="B22" s="30"/>
      <c r="C22" s="31"/>
      <c r="L22" s="32"/>
      <c r="M22" s="33"/>
      <c r="N22" s="33"/>
      <c r="O22" s="33"/>
    </row>
    <row r="23" spans="1:16" x14ac:dyDescent="0.2">
      <c r="A23" s="30"/>
      <c r="B23" s="30"/>
      <c r="C23" s="31"/>
      <c r="L23" s="32"/>
      <c r="M23" s="33"/>
      <c r="N23" s="33"/>
      <c r="O23" s="33"/>
    </row>
    <row r="24" spans="1:16" x14ac:dyDescent="0.2">
      <c r="A24" s="30"/>
      <c r="B24" s="30"/>
      <c r="C24" s="31"/>
      <c r="L24" s="32"/>
      <c r="M24" s="33"/>
      <c r="N24" s="33"/>
      <c r="O24" s="33"/>
    </row>
    <row r="25" spans="1:16" x14ac:dyDescent="0.2">
      <c r="A25" s="30"/>
      <c r="B25" s="30"/>
      <c r="C25" s="31"/>
      <c r="L25" s="32"/>
      <c r="M25" s="33"/>
      <c r="N25" s="33"/>
      <c r="O25" s="33"/>
    </row>
    <row r="26" spans="1:16" x14ac:dyDescent="0.2">
      <c r="A26" s="30"/>
      <c r="B26" s="30"/>
      <c r="C26" s="31"/>
      <c r="L26" s="32"/>
      <c r="M26" s="33"/>
      <c r="N26" s="33"/>
      <c r="O26" s="33"/>
    </row>
    <row r="27" spans="1:16" x14ac:dyDescent="0.2">
      <c r="A27" s="30"/>
      <c r="B27" s="30"/>
      <c r="C27" s="31"/>
      <c r="L27" s="32"/>
      <c r="M27" s="33"/>
      <c r="N27" s="33"/>
      <c r="O27" s="33"/>
    </row>
    <row r="28" spans="1:16" x14ac:dyDescent="0.2">
      <c r="A28" s="30"/>
      <c r="B28" s="30"/>
      <c r="C28" s="31"/>
      <c r="L28" s="32"/>
      <c r="M28" s="33"/>
      <c r="N28" s="33"/>
      <c r="O28" s="33"/>
    </row>
    <row r="29" spans="1:16" x14ac:dyDescent="0.2">
      <c r="A29" s="30"/>
      <c r="B29" s="30"/>
      <c r="C29" s="31"/>
      <c r="L29" s="32"/>
      <c r="M29" s="33"/>
      <c r="N29" s="33"/>
      <c r="O29" s="33"/>
    </row>
    <row r="30" spans="1:16" x14ac:dyDescent="0.2">
      <c r="A30" s="30"/>
      <c r="B30" s="30"/>
      <c r="C30" s="31"/>
      <c r="L30" s="32"/>
      <c r="M30" s="33"/>
      <c r="N30" s="33"/>
      <c r="O30" s="33"/>
    </row>
    <row r="31" spans="1:16" x14ac:dyDescent="0.2">
      <c r="A31" s="30"/>
      <c r="B31" s="30"/>
      <c r="C31" s="31"/>
      <c r="L31" s="32"/>
      <c r="M31" s="33"/>
      <c r="N31" s="33"/>
      <c r="O31" s="33"/>
    </row>
    <row r="32" spans="1:16" x14ac:dyDescent="0.2">
      <c r="A32" s="30"/>
      <c r="B32" s="30"/>
      <c r="C32" s="31"/>
      <c r="L32" s="32"/>
      <c r="M32" s="33"/>
      <c r="N32" s="33"/>
      <c r="O32" s="33"/>
    </row>
    <row r="33" spans="1:15" x14ac:dyDescent="0.2">
      <c r="A33" s="30"/>
      <c r="B33" s="30"/>
      <c r="C33" s="31"/>
      <c r="L33" s="32"/>
      <c r="M33" s="33"/>
      <c r="N33" s="33"/>
      <c r="O33" s="33"/>
    </row>
    <row r="34" spans="1:15" x14ac:dyDescent="0.2">
      <c r="A34" s="30"/>
      <c r="B34" s="30"/>
      <c r="C34" s="31"/>
      <c r="L34" s="32"/>
      <c r="M34" s="33"/>
      <c r="N34" s="33"/>
      <c r="O34" s="33"/>
    </row>
    <row r="35" spans="1:15" x14ac:dyDescent="0.2">
      <c r="A35" s="30"/>
      <c r="B35" s="30"/>
      <c r="C35" s="31"/>
      <c r="L35" s="32"/>
      <c r="M35" s="33"/>
      <c r="N35" s="33"/>
      <c r="O35" s="33"/>
    </row>
    <row r="36" spans="1:15" x14ac:dyDescent="0.2">
      <c r="A36" s="30"/>
      <c r="B36" s="30"/>
      <c r="C36" s="31"/>
      <c r="L36" s="32"/>
      <c r="M36" s="33"/>
      <c r="N36" s="33"/>
      <c r="O36" s="33"/>
    </row>
    <row r="37" spans="1:15" x14ac:dyDescent="0.2">
      <c r="A37" s="30"/>
      <c r="B37" s="30"/>
      <c r="C37" s="31"/>
      <c r="L37" s="32"/>
      <c r="M37" s="33"/>
      <c r="N37" s="33"/>
      <c r="O37" s="33"/>
    </row>
    <row r="38" spans="1:15" x14ac:dyDescent="0.2">
      <c r="A38" s="30"/>
      <c r="B38" s="30"/>
      <c r="C38" s="31"/>
      <c r="L38" s="32"/>
      <c r="M38" s="33"/>
      <c r="N38" s="33"/>
      <c r="O38" s="33"/>
    </row>
    <row r="39" spans="1:15" x14ac:dyDescent="0.2">
      <c r="A39" s="30"/>
      <c r="B39" s="30"/>
      <c r="C39" s="31"/>
      <c r="L39" s="32"/>
      <c r="M39" s="33"/>
      <c r="N39" s="33"/>
      <c r="O39" s="33"/>
    </row>
    <row r="40" spans="1:15" x14ac:dyDescent="0.2">
      <c r="A40" s="30"/>
      <c r="B40" s="30"/>
      <c r="C40" s="31"/>
      <c r="L40" s="32"/>
      <c r="M40" s="33"/>
      <c r="N40" s="33"/>
      <c r="O40" s="33"/>
    </row>
    <row r="41" spans="1:15" x14ac:dyDescent="0.2">
      <c r="A41" s="30"/>
      <c r="B41" s="30"/>
      <c r="C41" s="31"/>
      <c r="L41" s="32"/>
      <c r="M41" s="33"/>
      <c r="N41" s="33"/>
      <c r="O41" s="33"/>
    </row>
    <row r="42" spans="1:15" x14ac:dyDescent="0.2">
      <c r="A42" s="30"/>
      <c r="B42" s="30"/>
      <c r="C42" s="31"/>
      <c r="L42" s="32"/>
      <c r="M42" s="33"/>
      <c r="N42" s="33"/>
      <c r="O42" s="33"/>
    </row>
    <row r="43" spans="1:15" x14ac:dyDescent="0.2">
      <c r="A43" s="30"/>
      <c r="B43" s="30"/>
      <c r="C43" s="31"/>
      <c r="L43" s="32"/>
      <c r="M43" s="33"/>
      <c r="N43" s="33"/>
      <c r="O43" s="33"/>
    </row>
    <row r="44" spans="1:15" x14ac:dyDescent="0.2">
      <c r="A44" s="30"/>
      <c r="B44" s="30"/>
      <c r="C44" s="31"/>
      <c r="L44" s="32"/>
      <c r="M44" s="33"/>
      <c r="N44" s="33"/>
      <c r="O44" s="33"/>
    </row>
    <row r="45" spans="1:15" x14ac:dyDescent="0.2">
      <c r="A45" s="30"/>
      <c r="B45" s="30"/>
      <c r="C45" s="31"/>
      <c r="L45" s="32"/>
      <c r="M45" s="33"/>
      <c r="N45" s="33"/>
      <c r="O45" s="33"/>
    </row>
    <row r="46" spans="1:15" x14ac:dyDescent="0.2">
      <c r="A46" s="30"/>
      <c r="B46" s="30"/>
      <c r="C46" s="31"/>
      <c r="L46" s="32"/>
      <c r="M46" s="33"/>
      <c r="N46" s="33"/>
      <c r="O46" s="33"/>
    </row>
    <row r="47" spans="1:15" x14ac:dyDescent="0.2">
      <c r="A47" s="30"/>
      <c r="B47" s="30"/>
      <c r="C47" s="31"/>
      <c r="L47" s="32"/>
      <c r="M47" s="33"/>
      <c r="N47" s="33"/>
      <c r="O47" s="33"/>
    </row>
    <row r="48" spans="1:15" x14ac:dyDescent="0.2">
      <c r="A48" s="30"/>
      <c r="B48" s="30"/>
      <c r="C48" s="31"/>
      <c r="L48" s="32"/>
      <c r="M48" s="33"/>
      <c r="N48" s="33"/>
      <c r="O48" s="33"/>
    </row>
    <row r="49" spans="1:15" x14ac:dyDescent="0.2">
      <c r="A49" s="30"/>
      <c r="B49" s="30"/>
      <c r="C49" s="31"/>
      <c r="L49" s="32"/>
      <c r="M49" s="33"/>
      <c r="N49" s="33"/>
      <c r="O49" s="33"/>
    </row>
    <row r="50" spans="1:15" x14ac:dyDescent="0.2">
      <c r="A50" s="30"/>
      <c r="B50" s="30"/>
      <c r="C50" s="31"/>
      <c r="L50" s="32"/>
      <c r="M50" s="33"/>
      <c r="N50" s="33"/>
      <c r="O50" s="33"/>
    </row>
    <row r="51" spans="1:15" x14ac:dyDescent="0.2">
      <c r="A51" s="30"/>
      <c r="B51" s="30"/>
      <c r="C51" s="31"/>
      <c r="L51" s="32"/>
      <c r="M51" s="33"/>
      <c r="N51" s="33"/>
      <c r="O51" s="33"/>
    </row>
    <row r="52" spans="1:15" x14ac:dyDescent="0.2">
      <c r="A52" s="30"/>
      <c r="B52" s="30"/>
      <c r="C52" s="31"/>
      <c r="L52" s="32"/>
      <c r="M52" s="33"/>
      <c r="N52" s="33"/>
      <c r="O52" s="33"/>
    </row>
    <row r="53" spans="1:15" x14ac:dyDescent="0.2">
      <c r="A53" s="30"/>
      <c r="B53" s="30"/>
      <c r="C53" s="31"/>
      <c r="L53" s="32"/>
      <c r="M53" s="33"/>
      <c r="N53" s="33"/>
      <c r="O53" s="33"/>
    </row>
    <row r="54" spans="1:15" x14ac:dyDescent="0.2">
      <c r="A54" s="30"/>
      <c r="B54" s="30"/>
      <c r="C54" s="31"/>
      <c r="L54" s="32"/>
      <c r="M54" s="33"/>
      <c r="N54" s="33"/>
      <c r="O54" s="33"/>
    </row>
    <row r="55" spans="1:15" x14ac:dyDescent="0.2">
      <c r="A55" s="30"/>
      <c r="B55" s="30"/>
      <c r="C55" s="31"/>
      <c r="L55" s="32"/>
      <c r="M55" s="33"/>
      <c r="N55" s="33"/>
      <c r="O55" s="33"/>
    </row>
    <row r="56" spans="1:15" x14ac:dyDescent="0.2">
      <c r="A56" s="30"/>
      <c r="B56" s="30"/>
      <c r="C56" s="31"/>
      <c r="L56" s="32"/>
      <c r="M56" s="33"/>
      <c r="N56" s="33"/>
      <c r="O56" s="33"/>
    </row>
    <row r="57" spans="1:15" x14ac:dyDescent="0.2">
      <c r="A57" s="30"/>
      <c r="B57" s="30"/>
      <c r="C57" s="31"/>
      <c r="L57" s="32"/>
      <c r="M57" s="33"/>
      <c r="N57" s="33"/>
      <c r="O57" s="33"/>
    </row>
    <row r="58" spans="1:15" x14ac:dyDescent="0.2">
      <c r="A58" s="30"/>
      <c r="B58" s="30"/>
      <c r="C58" s="31"/>
      <c r="L58" s="32"/>
      <c r="M58" s="33"/>
      <c r="N58" s="33"/>
      <c r="O58" s="33"/>
    </row>
    <row r="59" spans="1:15" x14ac:dyDescent="0.2">
      <c r="A59" s="30"/>
      <c r="B59" s="30"/>
      <c r="C59" s="31"/>
      <c r="L59" s="32"/>
      <c r="M59" s="33"/>
      <c r="N59" s="33"/>
      <c r="O59" s="33"/>
    </row>
    <row r="60" spans="1:15" x14ac:dyDescent="0.2">
      <c r="A60" s="30"/>
      <c r="B60" s="30"/>
      <c r="C60" s="31"/>
      <c r="L60" s="32"/>
      <c r="M60" s="33"/>
      <c r="N60" s="33"/>
      <c r="O60" s="33"/>
    </row>
    <row r="61" spans="1:15" x14ac:dyDescent="0.2">
      <c r="A61" s="30"/>
      <c r="B61" s="30"/>
      <c r="C61" s="31"/>
      <c r="L61" s="32"/>
      <c r="M61" s="33"/>
      <c r="N61" s="33"/>
      <c r="O61" s="33"/>
    </row>
    <row r="62" spans="1:15" x14ac:dyDescent="0.2">
      <c r="A62" s="30"/>
      <c r="B62" s="30"/>
      <c r="C62" s="31"/>
      <c r="L62" s="32"/>
      <c r="M62" s="33"/>
      <c r="N62" s="33"/>
      <c r="O62" s="33"/>
    </row>
    <row r="63" spans="1:15" x14ac:dyDescent="0.2">
      <c r="A63" s="30"/>
      <c r="B63" s="30"/>
      <c r="C63" s="31"/>
      <c r="L63" s="32"/>
      <c r="M63" s="33"/>
      <c r="N63" s="33"/>
      <c r="O63" s="33"/>
    </row>
    <row r="64" spans="1:15" x14ac:dyDescent="0.2">
      <c r="A64" s="30"/>
      <c r="B64" s="30"/>
      <c r="C64" s="31"/>
      <c r="L64" s="32"/>
      <c r="M64" s="33"/>
      <c r="N64" s="33"/>
      <c r="O64" s="33"/>
    </row>
    <row r="65" spans="1:15" x14ac:dyDescent="0.2">
      <c r="A65" s="30"/>
      <c r="B65" s="30"/>
      <c r="C65" s="31"/>
      <c r="L65" s="32"/>
      <c r="M65" s="33"/>
      <c r="N65" s="33"/>
      <c r="O65" s="33"/>
    </row>
    <row r="66" spans="1:15" x14ac:dyDescent="0.2">
      <c r="A66" s="30"/>
      <c r="B66" s="30"/>
      <c r="C66" s="31"/>
      <c r="L66" s="32"/>
      <c r="M66" s="33"/>
      <c r="N66" s="33"/>
      <c r="O66" s="33"/>
    </row>
    <row r="67" spans="1:15" x14ac:dyDescent="0.2">
      <c r="A67" s="30"/>
      <c r="B67" s="30"/>
      <c r="C67" s="31"/>
      <c r="L67" s="32"/>
      <c r="M67" s="33"/>
      <c r="N67" s="33"/>
      <c r="O67" s="33"/>
    </row>
    <row r="68" spans="1:15" x14ac:dyDescent="0.2">
      <c r="A68" s="30"/>
      <c r="B68" s="30"/>
      <c r="C68" s="31"/>
      <c r="L68" s="32"/>
      <c r="M68" s="33"/>
      <c r="N68" s="33"/>
      <c r="O68" s="33"/>
    </row>
    <row r="69" spans="1:15" x14ac:dyDescent="0.2">
      <c r="A69" s="30"/>
      <c r="B69" s="30"/>
      <c r="C69" s="31"/>
      <c r="L69" s="32"/>
      <c r="M69" s="33"/>
      <c r="N69" s="33"/>
      <c r="O69" s="33"/>
    </row>
    <row r="70" spans="1:15" x14ac:dyDescent="0.2">
      <c r="A70" s="30"/>
      <c r="B70" s="30"/>
      <c r="C70" s="31"/>
      <c r="L70" s="32"/>
      <c r="M70" s="33"/>
      <c r="N70" s="33"/>
      <c r="O70" s="33"/>
    </row>
    <row r="71" spans="1:15" x14ac:dyDescent="0.2">
      <c r="A71" s="30"/>
      <c r="B71" s="30"/>
      <c r="C71" s="31"/>
      <c r="L71" s="32"/>
      <c r="M71" s="33"/>
      <c r="N71" s="33"/>
      <c r="O71" s="33"/>
    </row>
    <row r="72" spans="1:15" x14ac:dyDescent="0.2">
      <c r="A72" s="30"/>
      <c r="B72" s="30"/>
      <c r="C72" s="31"/>
      <c r="L72" s="32"/>
      <c r="M72" s="33"/>
      <c r="N72" s="33"/>
      <c r="O72" s="33"/>
    </row>
    <row r="73" spans="1:15" x14ac:dyDescent="0.2">
      <c r="A73" s="30"/>
      <c r="B73" s="30"/>
      <c r="C73" s="31"/>
      <c r="L73" s="32"/>
      <c r="M73" s="33"/>
      <c r="N73" s="33"/>
      <c r="O73" s="33"/>
    </row>
    <row r="74" spans="1:15" x14ac:dyDescent="0.2">
      <c r="A74" s="30"/>
      <c r="B74" s="30"/>
      <c r="C74" s="31"/>
      <c r="L74" s="32"/>
      <c r="M74" s="33"/>
      <c r="N74" s="33"/>
      <c r="O74" s="33"/>
    </row>
    <row r="75" spans="1:15" x14ac:dyDescent="0.2">
      <c r="A75" s="30"/>
      <c r="B75" s="30"/>
      <c r="C75" s="31"/>
      <c r="L75" s="32"/>
      <c r="M75" s="33"/>
      <c r="N75" s="33"/>
      <c r="O75" s="33"/>
    </row>
    <row r="76" spans="1:15" x14ac:dyDescent="0.2">
      <c r="A76" s="30"/>
      <c r="B76" s="30"/>
      <c r="C76" s="31"/>
      <c r="L76" s="32"/>
      <c r="M76" s="33"/>
      <c r="N76" s="33"/>
      <c r="O76" s="33"/>
    </row>
    <row r="77" spans="1:15" x14ac:dyDescent="0.2">
      <c r="A77" s="30"/>
      <c r="B77" s="30"/>
      <c r="C77" s="31"/>
      <c r="L77" s="32"/>
      <c r="M77" s="33"/>
      <c r="N77" s="33"/>
      <c r="O77" s="33"/>
    </row>
    <row r="78" spans="1:15" x14ac:dyDescent="0.2">
      <c r="A78" s="30"/>
      <c r="B78" s="30"/>
      <c r="C78" s="31"/>
      <c r="L78" s="32"/>
      <c r="M78" s="33"/>
      <c r="N78" s="33"/>
      <c r="O78" s="33"/>
    </row>
    <row r="79" spans="1:15" x14ac:dyDescent="0.2">
      <c r="A79" s="30"/>
      <c r="B79" s="30"/>
      <c r="C79" s="31"/>
      <c r="L79" s="32"/>
      <c r="M79" s="33"/>
      <c r="N79" s="33"/>
      <c r="O79" s="33"/>
    </row>
    <row r="80" spans="1:15" x14ac:dyDescent="0.2">
      <c r="M80" s="35"/>
      <c r="N80" s="35"/>
      <c r="O80" s="35"/>
    </row>
    <row r="81" spans="12:15" x14ac:dyDescent="0.2">
      <c r="M81" s="35"/>
      <c r="N81" s="35"/>
      <c r="O81" s="35"/>
    </row>
    <row r="82" spans="12:15" x14ac:dyDescent="0.2">
      <c r="M82" s="35"/>
      <c r="N82" s="35"/>
      <c r="O82" s="35"/>
    </row>
    <row r="83" spans="12:15" x14ac:dyDescent="0.2">
      <c r="M83" s="35"/>
      <c r="N83" s="35"/>
      <c r="O83" s="35"/>
    </row>
    <row r="84" spans="12:15" x14ac:dyDescent="0.2">
      <c r="M84" s="35"/>
      <c r="N84" s="35"/>
      <c r="O84" s="35"/>
    </row>
    <row r="85" spans="12:15" x14ac:dyDescent="0.2">
      <c r="M85" s="35"/>
      <c r="N85" s="35"/>
      <c r="O85" s="35"/>
    </row>
    <row r="86" spans="12:15" x14ac:dyDescent="0.2">
      <c r="M86" s="35"/>
      <c r="N86" s="35"/>
      <c r="O86" s="35"/>
    </row>
    <row r="87" spans="12:15" x14ac:dyDescent="0.2">
      <c r="M87" s="35"/>
      <c r="N87" s="35"/>
      <c r="O87" s="35"/>
    </row>
    <row r="88" spans="12:15" x14ac:dyDescent="0.2">
      <c r="M88" s="35"/>
      <c r="N88" s="35"/>
      <c r="O88" s="35"/>
    </row>
    <row r="89" spans="12:15" x14ac:dyDescent="0.2">
      <c r="M89" s="35"/>
      <c r="N89" s="35"/>
      <c r="O89" s="35"/>
    </row>
    <row r="90" spans="12:15" x14ac:dyDescent="0.2">
      <c r="M90" s="35"/>
      <c r="N90" s="35"/>
      <c r="O90" s="35"/>
    </row>
    <row r="91" spans="12:15" x14ac:dyDescent="0.2">
      <c r="M91" s="35"/>
      <c r="N91" s="35"/>
      <c r="O91" s="35"/>
    </row>
    <row r="92" spans="12:15" x14ac:dyDescent="0.2">
      <c r="M92" s="35"/>
      <c r="N92" s="35"/>
      <c r="O92" s="35"/>
    </row>
    <row r="93" spans="12:15" x14ac:dyDescent="0.2">
      <c r="M93" s="35"/>
      <c r="N93" s="35"/>
      <c r="O93" s="35"/>
    </row>
    <row r="94" spans="12:15" x14ac:dyDescent="0.2">
      <c r="L94" s="32"/>
      <c r="M94" s="35"/>
      <c r="N94" s="35"/>
      <c r="O94" s="35"/>
    </row>
    <row r="95" spans="12:15" x14ac:dyDescent="0.2">
      <c r="M95" s="35"/>
      <c r="N95" s="35"/>
      <c r="O95" s="35"/>
    </row>
    <row r="96" spans="12:15" x14ac:dyDescent="0.2">
      <c r="L96" s="32"/>
      <c r="M96" s="35"/>
      <c r="N96" s="35"/>
      <c r="O96" s="35"/>
    </row>
    <row r="97" spans="12:15" x14ac:dyDescent="0.2">
      <c r="L97" s="32"/>
      <c r="M97" s="35"/>
      <c r="N97" s="35"/>
      <c r="O97" s="35"/>
    </row>
    <row r="98" spans="12:15" x14ac:dyDescent="0.2">
      <c r="L98" s="32"/>
      <c r="M98" s="35"/>
      <c r="N98" s="35"/>
      <c r="O98" s="35"/>
    </row>
    <row r="99" spans="12:15" x14ac:dyDescent="0.2">
      <c r="L99" s="32"/>
      <c r="M99" s="35"/>
      <c r="N99" s="35"/>
      <c r="O99" s="35"/>
    </row>
    <row r="100" spans="12:15" x14ac:dyDescent="0.2">
      <c r="L100" s="32"/>
      <c r="M100" s="35"/>
      <c r="N100" s="35"/>
      <c r="O100" s="35"/>
    </row>
    <row r="101" spans="12:15" x14ac:dyDescent="0.2">
      <c r="L101" s="32"/>
      <c r="M101" s="35"/>
      <c r="N101" s="35"/>
      <c r="O101" s="35"/>
    </row>
    <row r="102" spans="12:15" x14ac:dyDescent="0.2">
      <c r="M102" s="35"/>
      <c r="N102" s="35"/>
      <c r="O102" s="35"/>
    </row>
    <row r="103" spans="12:15" x14ac:dyDescent="0.2">
      <c r="M103" s="35"/>
      <c r="N103" s="35"/>
      <c r="O103" s="3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164"/>
  <sheetViews>
    <sheetView tabSelected="1" workbookViewId="0">
      <selection activeCell="A138" sqref="A138"/>
    </sheetView>
  </sheetViews>
  <sheetFormatPr baseColWidth="10" defaultColWidth="8.83203125" defaultRowHeight="15" x14ac:dyDescent="0.2"/>
  <cols>
    <col min="1" max="1" width="11.6640625" customWidth="1"/>
    <col min="2" max="2" width="10.6640625" style="23" customWidth="1"/>
    <col min="3" max="9" width="10.6640625" customWidth="1"/>
    <col min="12" max="12" width="9.1640625" style="18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</cols>
  <sheetData>
    <row r="1" spans="1:30" s="10" customFormat="1" ht="32" thickBot="1" x14ac:dyDescent="0.25">
      <c r="A1" s="17" t="str">
        <f ca="1">INDIRECT(CONCATENATE("'All DATA'!A",$N1))</f>
        <v>High Poverty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6" thickBot="1" x14ac:dyDescent="0.25">
      <c r="A2" s="18" t="str">
        <f ca="1">CONCATENATE("Table ",N2,"a. College Enrollment Rates in the First Fall after High School Graduation for Classes ",A4," and ",A5,", School Percentile Distribution")</f>
        <v>Table 1a. College Enrollment Rates in the First Fall after High School Graduation for Classes 2016 and 2017,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6" thickBot="1" x14ac:dyDescent="0.25">
      <c r="A4" s="14">
        <f ca="1">INDIRECT(CONCATENATE("'ALL DATA'!",O$1,$N4))</f>
        <v>2016</v>
      </c>
      <c r="B4" s="15">
        <f ca="1">INDIRECT(CONCATENATE("'ALL DATA'!",X$1,$N4))</f>
        <v>915</v>
      </c>
      <c r="C4" s="16">
        <f ca="1">IF(ISBLANK(INDIRECT(CONCATENATE("'ALL DATA'!",Y$1,$N4))),"*",INDIRECT(CONCATENATE("'ALL DATA'!",Y$1,$N4)))</f>
        <v>0.3888888888888889</v>
      </c>
      <c r="D4" s="16">
        <f t="shared" ref="D4:D5" ca="1" si="0">IF(ISBLANK(INDIRECT(CONCATENATE("'ALL DATA'!",Z$1,$N4))),"*",INDIRECT(CONCATENATE("'ALL DATA'!",Z$1,$N4)))</f>
        <v>0.5</v>
      </c>
      <c r="E4" s="16">
        <f t="shared" ref="E4:E5" ca="1" si="1">IF(ISBLANK(INDIRECT(CONCATENATE("'ALL DATA'!",AA$1,$N4))),"*",INDIRECT(CONCATENATE("'ALL DATA'!",AA$1,$N4)))</f>
        <v>0.63372093023255816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6" thickBot="1" x14ac:dyDescent="0.25">
      <c r="A5" s="14">
        <f ca="1">INDIRECT(CONCATENATE("'ALL DATA'!",O$1,$N5))</f>
        <v>2017</v>
      </c>
      <c r="B5" s="15">
        <f ca="1">INDIRECT(CONCATENATE("'ALL DATA'!",X$1,$N5))</f>
        <v>739</v>
      </c>
      <c r="C5" s="16">
        <f ca="1">IF(ISBLANK(INDIRECT(CONCATENATE("'ALL DATA'!",Y$1,$N5))),"*",INDIRECT(CONCATENATE("'ALL DATA'!",Y$1,$N5)))</f>
        <v>0.40350877192982454</v>
      </c>
      <c r="D5" s="16">
        <f t="shared" ca="1" si="0"/>
        <v>0.51945525291828798</v>
      </c>
      <c r="E5" s="16">
        <f t="shared" ca="1" si="1"/>
        <v>0.63134978229317851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 x14ac:dyDescent="0.2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 x14ac:dyDescent="0.2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6" thickBot="1" x14ac:dyDescent="0.25">
      <c r="A8" t="str">
        <f ca="1">CONCATENATE("Table ",N8,"b. College Enrollment Rates in the First Fall after High School Graduation for Classes ",A10," and ",A11,", Student-Weighted Totals")</f>
        <v>Table 1b. College Enrollment Rates in the First Fall after High School Graduation for Classes 2016 and 2017,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33" thickBot="1" x14ac:dyDescent="0.25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2">INDIRECT(CONCATENATE("'All DATA'!",P$1,$N10))</f>
        <v>191450</v>
      </c>
      <c r="C10" s="16">
        <f ca="1">IF(ISBLANK(INDIRECT(CONCATENATE("'All DATA'!",Q$1,$N10))),"*",INDIRECT(CONCATENATE("'All DATA'!",Q$1,$N10)))</f>
        <v>0.52536954818490467</v>
      </c>
      <c r="D10" s="16">
        <f t="shared" ref="D10:D11" ca="1" si="3">IF(ISBLANK(INDIRECT(CONCATENATE("'All DATA'!",R$1,$N10))),"*",INDIRECT(CONCATENATE("'All DATA'!",R$1,$N10)))</f>
        <v>0.46860799164272654</v>
      </c>
      <c r="E10" s="16">
        <f t="shared" ref="E10:E11" ca="1" si="4">IF(ISBLANK(INDIRECT(CONCATENATE("'All DATA'!",S$1,$N10))),"*",INDIRECT(CONCATENATE("'All DATA'!",S$1,$N10)))</f>
        <v>5.6761556542178113E-2</v>
      </c>
      <c r="F10" s="16">
        <f t="shared" ref="F10:F11" ca="1" si="5">IF(ISBLANK(INDIRECT(CONCATENATE("'All DATA'!",T$1,$N10))),"*",INDIRECT(CONCATENATE("'All DATA'!",T$1,$N10)))</f>
        <v>0.24475319926873856</v>
      </c>
      <c r="G10" s="16">
        <f t="shared" ref="G10:G11" ca="1" si="6">IF(ISBLANK(INDIRECT(CONCATENATE("'All DATA'!",U$1,$N10))),"*",INDIRECT(CONCATENATE("'All DATA'!",U$1,$N10)))</f>
        <v>0.2806163489161661</v>
      </c>
      <c r="H10" s="16">
        <f t="shared" ref="H10:H11" ca="1" si="7">IF(ISBLANK(INDIRECT(CONCATENATE("'All DATA'!",V$1,$N10))),"*",INDIRECT(CONCATENATE("'All DATA'!",V$1,$N10)))</f>
        <v>0.48376599634369288</v>
      </c>
      <c r="I10" s="16">
        <f t="shared" ref="I10:I11" ca="1" si="8">IF(ISBLANK(INDIRECT(CONCATENATE("'All DATA'!",W$1,$N10))),"*",INDIRECT(CONCATENATE("'All DATA'!",W$1,$N10)))</f>
        <v>4.1603551841211804E-2</v>
      </c>
      <c r="J10" s="1"/>
      <c r="K10" s="1"/>
      <c r="N10" s="24">
        <f>2+8*($M$1-1)</f>
        <v>2</v>
      </c>
    </row>
    <row r="11" spans="1:30" s="4" customFormat="1" ht="16" thickBot="1" x14ac:dyDescent="0.25">
      <c r="A11" s="14">
        <f ca="1">INDIRECT(CONCATENATE("'All DATA'!",O$1,$N11))</f>
        <v>2017</v>
      </c>
      <c r="B11" s="15">
        <f t="shared" ca="1" si="2"/>
        <v>161165</v>
      </c>
      <c r="C11" s="16">
        <f ca="1">IF(ISBLANK(INDIRECT(CONCATENATE("'All DATA'!",Q$1,$N11))),"*",INDIRECT(CONCATENATE("'All DATA'!",Q$1,$N11)))</f>
        <v>0.537889740328235</v>
      </c>
      <c r="D11" s="16">
        <f t="shared" ca="1" si="3"/>
        <v>0.48347966369869388</v>
      </c>
      <c r="E11" s="16">
        <f t="shared" ca="1" si="4"/>
        <v>5.441007662954115E-2</v>
      </c>
      <c r="F11" s="16">
        <f t="shared" ca="1" si="5"/>
        <v>0.25119597927589737</v>
      </c>
      <c r="G11" s="16">
        <f t="shared" ca="1" si="6"/>
        <v>0.28669376105233768</v>
      </c>
      <c r="H11" s="16">
        <f t="shared" ca="1" si="7"/>
        <v>0.49624298079607854</v>
      </c>
      <c r="I11" s="16">
        <f t="shared" ca="1" si="8"/>
        <v>4.1646759532156484E-2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 x14ac:dyDescent="0.2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 x14ac:dyDescent="0.2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 x14ac:dyDescent="0.2">
      <c r="A14" t="str">
        <f ca="1">CONCATENATE("Figure ", RIGHT(A8,LEN(A8)-6))</f>
        <v>Figure 1b.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4" spans="1:29" s="18" customFormat="1" x14ac:dyDescent="0.2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2a. College Enrollment Rates in the First Year after High School Graduation for Classes 2015 and 2016,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6" thickBot="1" x14ac:dyDescent="0.25">
      <c r="A37" s="14">
        <f ca="1">INDIRECT(CONCATENATE("'ALL DATA'!",O$1,$N37))</f>
        <v>2015</v>
      </c>
      <c r="B37" s="15">
        <f ca="1">INDIRECT(CONCATENATE("'ALL DATA'!",X$1,$N37))</f>
        <v>852</v>
      </c>
      <c r="C37" s="16">
        <f ca="1">IF(ISBLANK(INDIRECT(CONCATENATE("'ALL DATA'!",Y$1,$N37))),"*",INDIRECT(CONCATENATE("'ALL DATA'!",Y$1,$N37)))</f>
        <v>0.44000740975971209</v>
      </c>
      <c r="D37" s="16">
        <f t="shared" ref="D37:D38" ca="1" si="9">IF(ISBLANK(INDIRECT(CONCATENATE("'ALL DATA'!",Z$1,$N37))),"*",INDIRECT(CONCATENATE("'ALL DATA'!",Z$1,$N37)))</f>
        <v>0.56621669990284806</v>
      </c>
      <c r="E37" s="16">
        <f t="shared" ref="E37:E38" ca="1" si="10">IF(ISBLANK(INDIRECT(CONCATENATE("'ALL DATA'!",AA$1,$N37))),"*",INDIRECT(CONCATENATE("'ALL DATA'!",AA$1,$N37)))</f>
        <v>0.68457101658255226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6" thickBot="1" x14ac:dyDescent="0.25">
      <c r="A38" s="14">
        <f ca="1">INDIRECT(CONCATENATE("'ALL DATA'!",O$1,$N38))</f>
        <v>2016</v>
      </c>
      <c r="B38" s="15">
        <f ca="1">INDIRECT(CONCATENATE("'ALL DATA'!",X$1,$N38))</f>
        <v>915</v>
      </c>
      <c r="C38" s="16">
        <f ca="1">IF(ISBLANK(INDIRECT(CONCATENATE("'ALL DATA'!",Y$1,$N38))),"*",INDIRECT(CONCATENATE("'ALL DATA'!",Y$1,$N38)))</f>
        <v>0.44</v>
      </c>
      <c r="D38" s="16">
        <f t="shared" ca="1" si="9"/>
        <v>0.55497382198952883</v>
      </c>
      <c r="E38" s="16">
        <f t="shared" ca="1" si="10"/>
        <v>0.6900584795321637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 x14ac:dyDescent="0.2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 x14ac:dyDescent="0.2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6" thickBot="1" x14ac:dyDescent="0.25">
      <c r="A41" s="11" t="str">
        <f ca="1">CONCATENATE("Table ",N41,"b. College Enrollment Rates in the First Year after High School Graduation for Classes ",A43," and ",A44,", Student-Weighted Totals")</f>
        <v>Table 2b. College Enrollment Rates in the First Year after High School Graduation for Classes 2015 and 2016,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6" thickBot="1" x14ac:dyDescent="0.25">
      <c r="A43" s="14">
        <f ca="1">INDIRECT(CONCATENATE("'All DATA'!",O$1,$N43))</f>
        <v>2015</v>
      </c>
      <c r="B43" s="15">
        <f t="shared" ref="B43:B44" ca="1" si="11">INDIRECT(CONCATENATE("'All DATA'!",P$1,$N43))</f>
        <v>176808</v>
      </c>
      <c r="C43" s="16">
        <f ca="1">IF(ISBLANK(INDIRECT(CONCATENATE("'All DATA'!",Q$1,$N43))),"*",INDIRECT(CONCATENATE("'All DATA'!",Q$1,$N43)))</f>
        <v>0.59371182299443459</v>
      </c>
      <c r="D43" s="16">
        <f t="shared" ref="D43:D44" ca="1" si="12">IF(ISBLANK(INDIRECT(CONCATENATE("'All DATA'!",R$1,$N43))),"*",INDIRECT(CONCATENATE("'All DATA'!",R$1,$N43)))</f>
        <v>0.53225532781322116</v>
      </c>
      <c r="E43" s="16">
        <f t="shared" ref="E43:E44" ca="1" si="13">IF(ISBLANK(INDIRECT(CONCATENATE("'All DATA'!",S$1,$N43))),"*",INDIRECT(CONCATENATE("'All DATA'!",S$1,$N43)))</f>
        <v>6.1456495181213516E-2</v>
      </c>
      <c r="F43" s="16">
        <f t="shared" ref="F43:F44" ca="1" si="14">IF(ISBLANK(INDIRECT(CONCATENATE("'All DATA'!",T$1,$N43))),"*",INDIRECT(CONCATENATE("'All DATA'!",T$1,$N43)))</f>
        <v>0.29470951540654267</v>
      </c>
      <c r="G43" s="16">
        <f t="shared" ref="G43:G44" ca="1" si="15">IF(ISBLANK(INDIRECT(CONCATENATE("'All DATA'!",U$1,$N43))),"*",INDIRECT(CONCATENATE("'All DATA'!",U$1,$N43)))</f>
        <v>0.29900230758789192</v>
      </c>
      <c r="H43" s="16">
        <f t="shared" ref="H43:H44" ca="1" si="16">IF(ISBLANK(INDIRECT(CONCATENATE("'All DATA'!",V$1,$N43))),"*",INDIRECT(CONCATENATE("'All DATA'!",V$1,$N43)))</f>
        <v>0.54504321071444728</v>
      </c>
      <c r="I43" s="16">
        <f t="shared" ref="I43:I44" ca="1" si="17">IF(ISBLANK(INDIRECT(CONCATENATE("'All DATA'!",W$1,$N43))),"*",INDIRECT(CONCATENATE("'All DATA'!",W$1,$N43)))</f>
        <v>4.8668612279987332E-2</v>
      </c>
      <c r="J43" s="10"/>
      <c r="N43" s="24">
        <f>4+8*($M$1-1)</f>
        <v>4</v>
      </c>
    </row>
    <row r="44" spans="1:29" ht="16" thickBot="1" x14ac:dyDescent="0.25">
      <c r="A44" s="14">
        <f ca="1">INDIRECT(CONCATENATE("'All DATA'!",O$1,$N44))</f>
        <v>2016</v>
      </c>
      <c r="B44" s="15">
        <f t="shared" ca="1" si="11"/>
        <v>191450</v>
      </c>
      <c r="C44" s="16">
        <f ca="1">IF(ISBLANK(INDIRECT(CONCATENATE("'All DATA'!",Q$1,$N44))),"*",INDIRECT(CONCATENATE("'All DATA'!",Q$1,$N44)))</f>
        <v>0.5829981718464351</v>
      </c>
      <c r="D44" s="16">
        <f t="shared" ca="1" si="12"/>
        <v>0.52066335857926349</v>
      </c>
      <c r="E44" s="16">
        <f t="shared" ca="1" si="13"/>
        <v>6.2334813267171586E-2</v>
      </c>
      <c r="F44" s="16">
        <f t="shared" ca="1" si="14"/>
        <v>0.28246017236876469</v>
      </c>
      <c r="G44" s="16">
        <f t="shared" ca="1" si="15"/>
        <v>0.3005379994776704</v>
      </c>
      <c r="H44" s="16">
        <f t="shared" ca="1" si="16"/>
        <v>0.53624445024810652</v>
      </c>
      <c r="I44" s="16">
        <f t="shared" ca="1" si="17"/>
        <v>4.6753721598328545E-2</v>
      </c>
      <c r="J44" s="10"/>
      <c r="N44" s="24">
        <f>5+8*($M$1-1)</f>
        <v>5</v>
      </c>
    </row>
    <row r="45" spans="1:29" x14ac:dyDescent="0.2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">
      <c r="A47" s="10" t="str">
        <f ca="1">CONCATENATE("Figure ", RIGHT(A41,LEN(A41)-6))</f>
        <v>Figure 2b. College Enrollment Rates in the First Year after High School Graduation for Classes 2015 and 2016,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3a. College Enrollment Rates in the First Two Years after High School Graduation for Classes 2014 and 2015,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6" thickBot="1" x14ac:dyDescent="0.25">
      <c r="A70" s="14">
        <f ca="1">INDIRECT(CONCATENATE("'ALL DATA'!",O$1,$N70))</f>
        <v>2014</v>
      </c>
      <c r="B70" s="15">
        <f ca="1">INDIRECT(CONCATENATE("'ALL DATA'!",X$1,$N70))</f>
        <v>863</v>
      </c>
      <c r="C70" s="16">
        <f ca="1">IF(ISBLANK(INDIRECT(CONCATENATE("'ALL DATA'!",Y$1,$N70))),"*",INDIRECT(CONCATENATE("'ALL DATA'!",Y$1,$N70)))</f>
        <v>0.51041666666666663</v>
      </c>
      <c r="D70" s="16">
        <f t="shared" ref="D70" ca="1" si="18">IF(ISBLANK(INDIRECT(CONCATENATE("'ALL DATA'!",Z$1,$N70))),"*",INDIRECT(CONCATENATE("'ALL DATA'!",Z$1,$N70)))</f>
        <v>0.62857142857142856</v>
      </c>
      <c r="E70" s="16">
        <f t="shared" ref="E70" ca="1" si="19">IF(ISBLANK(INDIRECT(CONCATENATE("'ALL DATA'!",AA$1,$N70))),"*",INDIRECT(CONCATENATE("'ALL DATA'!",AA$1,$N70)))</f>
        <v>0.73579545454545459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6" thickBot="1" x14ac:dyDescent="0.25">
      <c r="A71" s="14">
        <f ca="1">INDIRECT(CONCATENATE("'ALL DATA'!",O$1,$N71))</f>
        <v>2015</v>
      </c>
      <c r="B71" s="15">
        <f ca="1">INDIRECT(CONCATENATE("'ALL DATA'!",X$1,$N71))</f>
        <v>852</v>
      </c>
      <c r="C71" s="16">
        <f ca="1">IF(ISBLANK(INDIRECT(CONCATENATE("'ALL DATA'!",Y$1,$N71))),"*",INDIRECT(CONCATENATE("'ALL DATA'!",Y$1,$N71)))</f>
        <v>0.49330502616767058</v>
      </c>
      <c r="D71" s="16">
        <f t="shared" ref="D71" ca="1" si="20">IF(ISBLANK(INDIRECT(CONCATENATE("'ALL DATA'!",Z$1,$N71))),"*",INDIRECT(CONCATENATE("'ALL DATA'!",Z$1,$N71)))</f>
        <v>0.62016077850645224</v>
      </c>
      <c r="E71" s="16">
        <f t="shared" ref="E71" ca="1" si="21">IF(ISBLANK(INDIRECT(CONCATENATE("'ALL DATA'!",AA$1,$N71))),"*",INDIRECT(CONCATENATE("'ALL DATA'!",AA$1,$N71)))</f>
        <v>0.73300330033003291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 x14ac:dyDescent="0.2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 x14ac:dyDescent="0.2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3b. College Enrollment Rates in the First Two Years after High School Graduation for Classes 2014 and 2015,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6" thickBot="1" x14ac:dyDescent="0.25">
      <c r="A76" s="14">
        <f ca="1">INDIRECT(CONCATENATE("'All DATA'!",O$1,$N76))</f>
        <v>2014</v>
      </c>
      <c r="B76" s="15">
        <f t="shared" ref="B76:B77" ca="1" si="22">INDIRECT(CONCATENATE("'All DATA'!",P$1,$N76))</f>
        <v>177244</v>
      </c>
      <c r="C76" s="16">
        <f ca="1">IF(ISBLANK(INDIRECT(CONCATENATE("'All DATA'!",Q$1,$N76))),"*",INDIRECT(CONCATENATE("'All DATA'!",Q$1,$N76)))</f>
        <v>0.64505427546207483</v>
      </c>
      <c r="D76" s="16">
        <f t="shared" ref="D76:D77" ca="1" si="23">IF(ISBLANK(INDIRECT(CONCATENATE("'All DATA'!",R$1,$N76))),"*",INDIRECT(CONCATENATE("'All DATA'!",R$1,$N76)))</f>
        <v>0.57435512626661556</v>
      </c>
      <c r="E76" s="16">
        <f t="shared" ref="E76:E77" ca="1" si="24">IF(ISBLANK(INDIRECT(CONCATENATE("'All DATA'!",S$1,$N76))),"*",INDIRECT(CONCATENATE("'All DATA'!",S$1,$N76)))</f>
        <v>7.069914919545936E-2</v>
      </c>
      <c r="F76" s="16">
        <f t="shared" ref="F76:F77" ca="1" si="25">IF(ISBLANK(INDIRECT(CONCATENATE("'All DATA'!",T$1,$N76))),"*",INDIRECT(CONCATENATE("'All DATA'!",T$1,$N76)))</f>
        <v>0.33457832141003363</v>
      </c>
      <c r="G76" s="16">
        <f t="shared" ref="G76:G77" ca="1" si="26">IF(ISBLANK(INDIRECT(CONCATENATE("'All DATA'!",U$1,$N76))),"*",INDIRECT(CONCATENATE("'All DATA'!",U$1,$N76)))</f>
        <v>0.31047595405204126</v>
      </c>
      <c r="H76" s="16">
        <f t="shared" ref="H76:H77" ca="1" si="27">IF(ISBLANK(INDIRECT(CONCATENATE("'All DATA'!",V$1,$N76))),"*",INDIRECT(CONCATENATE("'All DATA'!",V$1,$N76)))</f>
        <v>0.58996637403804919</v>
      </c>
      <c r="I76" s="16">
        <f t="shared" ref="I76:I77" ca="1" si="28">IF(ISBLANK(INDIRECT(CONCATENATE("'All DATA'!",W$1,$N76))),"*",INDIRECT(CONCATENATE("'All DATA'!",W$1,$N76)))</f>
        <v>5.5087901424025636E-2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6" thickBot="1" x14ac:dyDescent="0.25">
      <c r="A77" s="14">
        <f ca="1">INDIRECT(CONCATENATE("'All DATA'!",O$1,$N77))</f>
        <v>2015</v>
      </c>
      <c r="B77" s="15">
        <f t="shared" ca="1" si="22"/>
        <v>176808</v>
      </c>
      <c r="C77" s="16">
        <f ca="1">IF(ISBLANK(INDIRECT(CONCATENATE("'All DATA'!",Q$1,$N77))),"*",INDIRECT(CONCATENATE("'All DATA'!",Q$1,$N77)))</f>
        <v>0.64326274829193253</v>
      </c>
      <c r="D77" s="16">
        <f t="shared" ca="1" si="23"/>
        <v>0.57697615492511656</v>
      </c>
      <c r="E77" s="16">
        <f t="shared" ca="1" si="24"/>
        <v>6.6286593366815985E-2</v>
      </c>
      <c r="F77" s="16">
        <f t="shared" ca="1" si="25"/>
        <v>0.33194199357495136</v>
      </c>
      <c r="G77" s="16">
        <f t="shared" ca="1" si="26"/>
        <v>0.31132075471698112</v>
      </c>
      <c r="H77" s="16">
        <f t="shared" ca="1" si="27"/>
        <v>0.58821999004569925</v>
      </c>
      <c r="I77" s="16">
        <f t="shared" ca="1" si="28"/>
        <v>5.5042758246233205E-2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 x14ac:dyDescent="0.2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 x14ac:dyDescent="0.2">
      <c r="A80" s="10" t="str">
        <f ca="1">CONCATENATE("Figure ", RIGHT(A74,LEN(A74)-6))</f>
        <v>Figure 3b. College Enrollment Rates in the First Two Years after High School Graduation for Classes 2014 and 2015,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 x14ac:dyDescent="0.2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 x14ac:dyDescent="0.2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 x14ac:dyDescent="0.2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 x14ac:dyDescent="0.2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 x14ac:dyDescent="0.2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 x14ac:dyDescent="0.2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 x14ac:dyDescent="0.2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 x14ac:dyDescent="0.2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 x14ac:dyDescent="0.2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 x14ac:dyDescent="0.2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 x14ac:dyDescent="0.2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 x14ac:dyDescent="0.2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 x14ac:dyDescent="0.2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 x14ac:dyDescent="0.2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 x14ac:dyDescent="0.2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 x14ac:dyDescent="0.2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 x14ac:dyDescent="0.2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 x14ac:dyDescent="0.2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 x14ac:dyDescent="0.2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 x14ac:dyDescent="0.2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6" thickBot="1" x14ac:dyDescent="0.25">
      <c r="A101" s="11" t="str">
        <f ca="1">CONCATENATE("Table ",N101,"a. Persistence Rates from First to Second Year of College for Class of ",A103,", School Percentile Distribution")</f>
        <v>Table 4a. Persistence Rates from First to Second Year of College for Class of 2015,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6" thickBot="1" x14ac:dyDescent="0.25">
      <c r="A103" s="14">
        <f ca="1">INDIRECT(CONCATENATE("'ALL DATA'!",O$1,$N103))</f>
        <v>2015</v>
      </c>
      <c r="B103" s="15">
        <f ca="1">INDIRECT(CONCATENATE("'ALL DATA'!",X$1,$N103))</f>
        <v>852</v>
      </c>
      <c r="C103" s="16">
        <f ca="1">IF(ISBLANK(INDIRECT(CONCATENATE("'ALL DATA'!",Y$1,$N103))),"*",INDIRECT(CONCATENATE("'ALL DATA'!",Y$1,$N103)))</f>
        <v>0.64935064935064934</v>
      </c>
      <c r="D103" s="16">
        <f t="shared" ref="D103" ca="1" si="29">IF(ISBLANK(INDIRECT(CONCATENATE("'ALL DATA'!",Z$1,$N103))),"*",INDIRECT(CONCATENATE("'ALL DATA'!",Z$1,$N103)))</f>
        <v>0.75</v>
      </c>
      <c r="E103" s="16">
        <f t="shared" ref="E103" ca="1" si="30">IF(ISBLANK(INDIRECT(CONCATENATE("'ALL DATA'!",AA$1,$N103))),"*",INDIRECT(CONCATENATE("'ALL DATA'!",AA$1,$N103)))</f>
        <v>0.81818181818181823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4b. Persistence Rates from First to Second Year of College for Class of 2015,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6" thickBot="1" x14ac:dyDescent="0.25">
      <c r="A108" s="14">
        <f ca="1">INDIRECT(CONCATENATE("'All DATA'!",O$1,$N108))</f>
        <v>2015</v>
      </c>
      <c r="B108" s="15">
        <f t="shared" ref="B108" ca="1" si="31">INDIRECT(CONCATENATE("'All DATA'!",P$1,$N108))</f>
        <v>104973</v>
      </c>
      <c r="C108" s="16">
        <f ca="1">IF(ISBLANK(INDIRECT(CONCATENATE("'All DATA'!",Q$1,$N108))),"*",INDIRECT(CONCATENATE("'All DATA'!",Q$1,$N108)))</f>
        <v>0.77170319987044289</v>
      </c>
      <c r="D108" s="16">
        <f t="shared" ref="D108" ca="1" si="32">IF(ISBLANK(INDIRECT(CONCATENATE("'All DATA'!",R$1,$N108))),"*",INDIRECT(CONCATENATE("'All DATA'!",R$1,$N108)))</f>
        <v>0.76944329327255145</v>
      </c>
      <c r="E108" s="16">
        <f t="shared" ref="E108" ca="1" si="33">IF(ISBLANK(INDIRECT(CONCATENATE("'All DATA'!",S$1,$N108))),"*",INDIRECT(CONCATENATE("'All DATA'!",S$1,$N108)))</f>
        <v>0.79127553837658748</v>
      </c>
      <c r="F108" s="16">
        <f t="shared" ref="F108" ca="1" si="34">IF(ISBLANK(INDIRECT(CONCATENATE("'All DATA'!",T$1,$N108))),"*",INDIRECT(CONCATENATE("'All DATA'!",T$1,$N108)))</f>
        <v>0.70852284721822401</v>
      </c>
      <c r="G108" s="16">
        <f t="shared" ref="G108" ca="1" si="35">IF(ISBLANK(INDIRECT(CONCATENATE("'All DATA'!",U$1,$N108))),"*",INDIRECT(CONCATENATE("'All DATA'!",U$1,$N108)))</f>
        <v>0.83397646880792953</v>
      </c>
      <c r="H108" s="16">
        <f t="shared" ref="H108" ca="1" si="36">IF(ISBLANK(INDIRECT(CONCATENATE("'All DATA'!",V$1,$N108))),"*",INDIRECT(CONCATENATE("'All DATA'!",V$1,$N108)))</f>
        <v>0.7709509380707289</v>
      </c>
      <c r="I108" s="16">
        <f t="shared" ref="I108" ca="1" si="37">IF(ISBLANK(INDIRECT(CONCATENATE("'All DATA'!",W$1,$N108))),"*",INDIRECT(CONCATENATE("'All DATA'!",W$1,$N108)))</f>
        <v>0.78012783265543284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 x14ac:dyDescent="0.2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 x14ac:dyDescent="0.2">
      <c r="A111" s="10" t="str">
        <f ca="1">CONCATENATE("Figure ", RIGHT(A106,LEN(A106)-6))</f>
        <v>Figure 4b. Persistence Rates from First to Second Year of College for Class of 2015,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 x14ac:dyDescent="0.2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 x14ac:dyDescent="0.2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 x14ac:dyDescent="0.2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 x14ac:dyDescent="0.2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 x14ac:dyDescent="0.2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 x14ac:dyDescent="0.2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 x14ac:dyDescent="0.2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 x14ac:dyDescent="0.2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 x14ac:dyDescent="0.2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 x14ac:dyDescent="0.2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 x14ac:dyDescent="0.2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 x14ac:dyDescent="0.2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 x14ac:dyDescent="0.2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 x14ac:dyDescent="0.2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 x14ac:dyDescent="0.2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 x14ac:dyDescent="0.2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 x14ac:dyDescent="0.2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 x14ac:dyDescent="0.2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 x14ac:dyDescent="0.2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 x14ac:dyDescent="0.2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6" thickBot="1" x14ac:dyDescent="0.25">
      <c r="A132" s="11" t="str">
        <f ca="1">CONCATENATE("Table ",N132,"a. Six-Year Completion Rates for Class of ",A134,", School Percentile Distribution")</f>
        <v>Table 5a. Six-Year Completion Rates for Class of 2011,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6" thickBot="1" x14ac:dyDescent="0.25">
      <c r="A134" s="14">
        <f ca="1">INDIRECT(CONCATENATE("'ALL DATA'!",O$1,$N134))</f>
        <v>2011</v>
      </c>
      <c r="B134" s="15">
        <f ca="1">INDIRECT(CONCATENATE("'ALL DATA'!",X$1,$N134))</f>
        <v>571</v>
      </c>
      <c r="C134" s="16">
        <f ca="1">IF(ISBLANK(INDIRECT(CONCATENATE("'ALL DATA'!",Y$1,$N134))),"*",INDIRECT(CONCATENATE("'ALL DATA'!",Y$1,$N134)))</f>
        <v>0.10714285714285714</v>
      </c>
      <c r="D134" s="16">
        <f t="shared" ref="D134:E134" ca="1" si="38">IF(ISBLANK(INDIRECT(CONCATENATE("'ALL DATA'!",Z$1,$N134))),"*",INDIRECT(CONCATENATE("'ALL DATA'!",Z$1,$N134)))</f>
        <v>0.17840375586854459</v>
      </c>
      <c r="E134" s="16">
        <f t="shared" ca="1" si="38"/>
        <v>0.24908424908424909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 x14ac:dyDescent="0.2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 x14ac:dyDescent="0.2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6" thickBot="1" x14ac:dyDescent="0.25">
      <c r="A137" s="11" t="str">
        <f ca="1">CONCATENATE("Table ",N137,"b. Six-Year Completion Rates for Class of ",A139, ", Student-Weighted Totals")</f>
        <v>Table 5b. Six-Year Completion Rates for Class of 2011,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6" thickBot="1" x14ac:dyDescent="0.25">
      <c r="A139" s="14">
        <f ca="1">INDIRECT(CONCATENATE("'All DATA'!",O$1,$N139))</f>
        <v>2011</v>
      </c>
      <c r="B139" s="15">
        <f t="shared" ref="B139" ca="1" si="39">INDIRECT(CONCATENATE("'All DATA'!",P$1,$N139))</f>
        <v>106409</v>
      </c>
      <c r="C139" s="16">
        <f ca="1">IF(ISBLANK(INDIRECT(CONCATENATE("'All DATA'!",Q$1,$N139))),"*",INDIRECT(CONCATENATE("'All DATA'!",Q$1,$N139)))</f>
        <v>0.20136454623199165</v>
      </c>
      <c r="D139" s="16">
        <f t="shared" ref="D139:I139" ca="1" si="40">IF(ISBLANK(INDIRECT(CONCATENATE("'All DATA'!",R$1,$N139))),"*",INDIRECT(CONCATENATE("'All DATA'!",R$1,$N139)))</f>
        <v>0.15664088563937262</v>
      </c>
      <c r="E139" s="16">
        <f t="shared" ca="1" si="40"/>
        <v>4.4723660592619043E-2</v>
      </c>
      <c r="F139" s="16">
        <f t="shared" ca="1" si="40"/>
        <v>6.9138888627841635E-2</v>
      </c>
      <c r="G139" s="16">
        <f t="shared" ca="1" si="40"/>
        <v>0.13222565760415003</v>
      </c>
      <c r="H139" s="16">
        <f t="shared" ca="1" si="40"/>
        <v>0.17463748367149395</v>
      </c>
      <c r="I139" s="16">
        <f t="shared" ca="1" si="40"/>
        <v>2.6727062560497703E-2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 x14ac:dyDescent="0.2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 x14ac:dyDescent="0.2">
      <c r="A142" s="22" t="str">
        <f ca="1">CONCATENATE("Figure ", RIGHT(A137,LEN(A137)-6))</f>
        <v>Figure 5b. Six-Year Completion Rates for Class of 2011,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 x14ac:dyDescent="0.2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 x14ac:dyDescent="0.2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 x14ac:dyDescent="0.2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 x14ac:dyDescent="0.2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 x14ac:dyDescent="0.2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 x14ac:dyDescent="0.2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 x14ac:dyDescent="0.2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 x14ac:dyDescent="0.2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 x14ac:dyDescent="0.2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 x14ac:dyDescent="0.2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 x14ac:dyDescent="0.2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 x14ac:dyDescent="0.2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 x14ac:dyDescent="0.2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 x14ac:dyDescent="0.2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 x14ac:dyDescent="0.2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 x14ac:dyDescent="0.2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 x14ac:dyDescent="0.2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 x14ac:dyDescent="0.2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 x14ac:dyDescent="0.2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 x14ac:dyDescent="0.2">
      <c r="A163" s="28"/>
    </row>
    <row r="164" spans="1:29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64"/>
  <sheetViews>
    <sheetView workbookViewId="0">
      <selection activeCell="M2" sqref="M2"/>
    </sheetView>
  </sheetViews>
  <sheetFormatPr baseColWidth="10" defaultColWidth="9.1640625" defaultRowHeight="15" x14ac:dyDescent="0.2"/>
  <cols>
    <col min="1" max="1" width="11.6640625" style="37" customWidth="1"/>
    <col min="2" max="2" width="10.6640625" style="40" customWidth="1"/>
    <col min="3" max="9" width="10.6640625" style="37" customWidth="1"/>
    <col min="10" max="12" width="9.1640625" style="37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  <col min="30" max="16384" width="9.1640625" style="37"/>
  </cols>
  <sheetData>
    <row r="1" spans="1:30" ht="32" thickBot="1" x14ac:dyDescent="0.25">
      <c r="A1" s="17" t="str">
        <f ca="1">INDIRECT(CONCATENATE("'All DATA'!A",$N1))</f>
        <v>Low Poverty Schools</v>
      </c>
      <c r="M1" s="27">
        <v>2</v>
      </c>
      <c r="N1" s="24">
        <f>2+8*($M$1-1)</f>
        <v>10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6" thickBot="1" x14ac:dyDescent="0.25">
      <c r="A2" s="37" t="str">
        <f ca="1">CONCATENATE("Table ",N2,"a. College Enrollment Rates in the First Fall after High School Graduation for Classes ",A4," and ",A5,", School Percentile Distribution")</f>
        <v>Table 6a. College Enrollment Rates in the First Fall after High School Graduation for Classes 2016 and 2017, School Percentile Distribution</v>
      </c>
      <c r="N2" s="24">
        <f>1+5*($M$1-1)</f>
        <v>6</v>
      </c>
    </row>
    <row r="3" spans="1:30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6" thickBot="1" x14ac:dyDescent="0.25">
      <c r="A4" s="14">
        <f ca="1">INDIRECT(CONCATENATE("'ALL DATA'!",O$1,$N4))</f>
        <v>2016</v>
      </c>
      <c r="B4" s="15">
        <f ca="1">INDIRECT(CONCATENATE("'ALL DATA'!",X$1,$N4))</f>
        <v>1288</v>
      </c>
      <c r="C4" s="16">
        <f ca="1">IF(ISBLANK(INDIRECT(CONCATENATE("'ALL DATA'!",Y$1,$N4))),"*",INDIRECT(CONCATENATE("'ALL DATA'!",Y$1,$N4)))</f>
        <v>0.69556271247092505</v>
      </c>
      <c r="D4" s="16">
        <f t="shared" ref="D4:E5" ca="1" si="0">IF(ISBLANK(INDIRECT(CONCATENATE("'ALL DATA'!",Z$1,$N4))),"*",INDIRECT(CONCATENATE("'ALL DATA'!",Z$1,$N4)))</f>
        <v>0.76738429656919183</v>
      </c>
      <c r="E4" s="16">
        <f t="shared" ca="1" si="0"/>
        <v>0.83187547746371271</v>
      </c>
      <c r="N4" s="24">
        <f>2+8*($M$1-1)</f>
        <v>10</v>
      </c>
    </row>
    <row r="5" spans="1:30" ht="16" thickBot="1" x14ac:dyDescent="0.25">
      <c r="A5" s="14">
        <f ca="1">INDIRECT(CONCATENATE("'ALL DATA'!",O$1,$N5))</f>
        <v>2017</v>
      </c>
      <c r="B5" s="15">
        <f ca="1">INDIRECT(CONCATENATE("'ALL DATA'!",X$1,$N5))</f>
        <v>1100</v>
      </c>
      <c r="C5" s="16">
        <f ca="1">IF(ISBLANK(INDIRECT(CONCATENATE("'ALL DATA'!",Y$1,$N5))),"*",INDIRECT(CONCATENATE("'ALL DATA'!",Y$1,$N5)))</f>
        <v>0.69804758835535496</v>
      </c>
      <c r="D5" s="16">
        <f t="shared" ca="1" si="0"/>
        <v>0.77146697388632868</v>
      </c>
      <c r="E5" s="16">
        <f t="shared" ca="1" si="0"/>
        <v>0.8331571529245948</v>
      </c>
      <c r="N5" s="24">
        <f>3+8*($M$1-1)</f>
        <v>11</v>
      </c>
    </row>
    <row r="8" spans="1:30" ht="16" thickBot="1" x14ac:dyDescent="0.25">
      <c r="A8" s="37" t="str">
        <f ca="1">CONCATENATE("Table ",N8,"b. College Enrollment Rates in the First Fall after High School Graduation for Classes ",A10," and ",A11,", Student-Weighted Totals")</f>
        <v>Table 6b. College Enrollment Rates in the First Fall after High School Graduation for Classes 2016 and 2017, Student-Weighted Totals</v>
      </c>
      <c r="N8" s="24">
        <f>1+5*($M$1-1)</f>
        <v>6</v>
      </c>
      <c r="Q8" s="24"/>
      <c r="R8" s="5"/>
    </row>
    <row r="9" spans="1:30" ht="33" thickBot="1" x14ac:dyDescent="0.25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1">INDIRECT(CONCATENATE("'All DATA'!",P$1,$N10))</f>
        <v>361865</v>
      </c>
      <c r="C10" s="16">
        <f ca="1">IF(ISBLANK(INDIRECT(CONCATENATE("'All DATA'!",Q$1,$N10))),"*",INDIRECT(CONCATENATE("'All DATA'!",Q$1,$N10)))</f>
        <v>0.77062164066709959</v>
      </c>
      <c r="D10" s="16">
        <f t="shared" ref="D10:I11" ca="1" si="2">IF(ISBLANK(INDIRECT(CONCATENATE("'All DATA'!",R$1,$N10))),"*",INDIRECT(CONCATENATE("'All DATA'!",R$1,$N10)))</f>
        <v>0.58938278087131946</v>
      </c>
      <c r="E10" s="16">
        <f t="shared" ca="1" si="2"/>
        <v>0.18123885979578019</v>
      </c>
      <c r="F10" s="16">
        <f t="shared" ca="1" si="2"/>
        <v>0.18248241747613062</v>
      </c>
      <c r="G10" s="16">
        <f t="shared" ca="1" si="2"/>
        <v>0.58813922319096901</v>
      </c>
      <c r="H10" s="16">
        <f t="shared" ca="1" si="2"/>
        <v>0.54762411396515276</v>
      </c>
      <c r="I10" s="16">
        <f t="shared" ca="1" si="2"/>
        <v>0.22299752670194686</v>
      </c>
      <c r="N10" s="24">
        <f>2+8*($M$1-1)</f>
        <v>10</v>
      </c>
    </row>
    <row r="11" spans="1:30" s="9" customFormat="1" ht="16" thickBot="1" x14ac:dyDescent="0.25">
      <c r="A11" s="14">
        <f ca="1">INDIRECT(CONCATENATE("'All DATA'!",O$1,$N11))</f>
        <v>2017</v>
      </c>
      <c r="B11" s="15">
        <f t="shared" ca="1" si="1"/>
        <v>309397</v>
      </c>
      <c r="C11" s="16">
        <f ca="1">IF(ISBLANK(INDIRECT(CONCATENATE("'All DATA'!",Q$1,$N11))),"*",INDIRECT(CONCATENATE("'All DATA'!",Q$1,$N11)))</f>
        <v>0.77424797266941825</v>
      </c>
      <c r="D11" s="16">
        <f t="shared" ca="1" si="2"/>
        <v>0.59688038345556038</v>
      </c>
      <c r="E11" s="16">
        <f t="shared" ca="1" si="2"/>
        <v>0.17736758921385792</v>
      </c>
      <c r="F11" s="16">
        <f t="shared" ca="1" si="2"/>
        <v>0.18262297307342992</v>
      </c>
      <c r="G11" s="16">
        <f t="shared" ca="1" si="2"/>
        <v>0.59162499959598835</v>
      </c>
      <c r="H11" s="16">
        <f t="shared" ca="1" si="2"/>
        <v>0.54811132622488257</v>
      </c>
      <c r="I11" s="16">
        <f t="shared" ca="1" si="2"/>
        <v>0.22613664644453565</v>
      </c>
      <c r="J11" s="37"/>
      <c r="K11" s="37"/>
      <c r="L11" s="37"/>
      <c r="M11" s="24"/>
      <c r="N11" s="24">
        <f>3+8*($M$1-1)</f>
        <v>11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">
      <c r="Q12" s="24"/>
      <c r="S12" s="5"/>
    </row>
    <row r="13" spans="1:30" x14ac:dyDescent="0.2">
      <c r="Q13" s="24"/>
      <c r="R13" s="5"/>
    </row>
    <row r="14" spans="1:30" x14ac:dyDescent="0.2">
      <c r="A14" s="37" t="str">
        <f ca="1">CONCATENATE("Figure ", RIGHT(A8,LEN(A8)-6))</f>
        <v>Figure 6b.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5" spans="1:14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7a. College Enrollment Rates in the First Year after High School Graduation for Classes 2015 and 2016, School Percentile Distribution</v>
      </c>
      <c r="N35" s="24">
        <f>2+5*($M$1-1)</f>
        <v>7</v>
      </c>
    </row>
    <row r="36" spans="1:14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6" thickBot="1" x14ac:dyDescent="0.25">
      <c r="A37" s="14">
        <f ca="1">INDIRECT(CONCATENATE("'ALL DATA'!",O$1,$N37))</f>
        <v>2015</v>
      </c>
      <c r="B37" s="15">
        <f ca="1">INDIRECT(CONCATENATE("'ALL DATA'!",X$1,$N37))</f>
        <v>1366</v>
      </c>
      <c r="C37" s="16">
        <f ca="1">IF(ISBLANK(INDIRECT(CONCATENATE("'ALL DATA'!",Y$1,$N37))),"*",INDIRECT(CONCATENATE("'ALL DATA'!",Y$1,$N37)))</f>
        <v>0.73006134969325154</v>
      </c>
      <c r="D37" s="16">
        <f t="shared" ref="D37:E38" ca="1" si="3">IF(ISBLANK(INDIRECT(CONCATENATE("'ALL DATA'!",Z$1,$N37))),"*",INDIRECT(CONCATENATE("'ALL DATA'!",Z$1,$N37)))</f>
        <v>0.80625610948191584</v>
      </c>
      <c r="E37" s="16">
        <f t="shared" ca="1" si="3"/>
        <v>0.85833333333333328</v>
      </c>
      <c r="N37" s="24">
        <f>4+8*($M$1-1)</f>
        <v>12</v>
      </c>
    </row>
    <row r="38" spans="1:14" ht="16" thickBot="1" x14ac:dyDescent="0.25">
      <c r="A38" s="14">
        <f ca="1">INDIRECT(CONCATENATE("'ALL DATA'!",O$1,$N38))</f>
        <v>2016</v>
      </c>
      <c r="B38" s="15">
        <f ca="1">INDIRECT(CONCATENATE("'ALL DATA'!",X$1,$N38))</f>
        <v>1288</v>
      </c>
      <c r="C38" s="16">
        <f ca="1">IF(ISBLANK(INDIRECT(CONCATENATE("'ALL DATA'!",Y$1,$N38))),"*",INDIRECT(CONCATENATE("'ALL DATA'!",Y$1,$N38)))</f>
        <v>0.72792353823088463</v>
      </c>
      <c r="D38" s="16">
        <f t="shared" ca="1" si="3"/>
        <v>0.79750948950344724</v>
      </c>
      <c r="E38" s="16">
        <f t="shared" ca="1" si="3"/>
        <v>0.85860799438990187</v>
      </c>
      <c r="N38" s="24">
        <f>5+8*($M$1-1)</f>
        <v>13</v>
      </c>
    </row>
    <row r="41" spans="1:14" ht="16" thickBot="1" x14ac:dyDescent="0.25">
      <c r="A41" s="11" t="str">
        <f ca="1">CONCATENATE("Table ",N41,"b. College Enrollment Rates in the First Year after High School Graduation for Classes ",A43," and ",A44,", Student-Weighted Totals")</f>
        <v>Table 7b. College Enrollment Rates in the First Year after High School Graduation for Classes 2015 and 2016, Student-Weighted Totals</v>
      </c>
      <c r="N41" s="24">
        <f>2+5*($M$1-1)</f>
        <v>7</v>
      </c>
    </row>
    <row r="42" spans="1:14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6" thickBot="1" x14ac:dyDescent="0.25">
      <c r="A43" s="14">
        <f ca="1">INDIRECT(CONCATENATE("'All DATA'!",O$1,$N43))</f>
        <v>2015</v>
      </c>
      <c r="B43" s="15">
        <f t="shared" ref="B43:B44" ca="1" si="4">INDIRECT(CONCATENATE("'All DATA'!",P$1,$N43))</f>
        <v>376643</v>
      </c>
      <c r="C43" s="16">
        <f ca="1">IF(ISBLANK(INDIRECT(CONCATENATE("'All DATA'!",Q$1,$N43))),"*",INDIRECT(CONCATENATE("'All DATA'!",Q$1,$N43)))</f>
        <v>0.80529838600478432</v>
      </c>
      <c r="D43" s="16">
        <f t="shared" ref="D43:I44" ca="1" si="5">IF(ISBLANK(INDIRECT(CONCATENATE("'All DATA'!",R$1,$N43))),"*",INDIRECT(CONCATENATE("'All DATA'!",R$1,$N43)))</f>
        <v>0.61453684258037455</v>
      </c>
      <c r="E43" s="16">
        <f t="shared" ca="1" si="5"/>
        <v>0.19076154342440985</v>
      </c>
      <c r="F43" s="16">
        <f t="shared" ca="1" si="5"/>
        <v>0.19990282575276855</v>
      </c>
      <c r="G43" s="16">
        <f t="shared" ca="1" si="5"/>
        <v>0.6053955602520158</v>
      </c>
      <c r="H43" s="16">
        <f t="shared" ca="1" si="5"/>
        <v>0.57500338516844862</v>
      </c>
      <c r="I43" s="16">
        <f t="shared" ca="1" si="5"/>
        <v>0.23029500083633572</v>
      </c>
      <c r="N43" s="24">
        <f>4+8*($M$1-1)</f>
        <v>12</v>
      </c>
    </row>
    <row r="44" spans="1:14" ht="16" thickBot="1" x14ac:dyDescent="0.25">
      <c r="A44" s="14">
        <f ca="1">INDIRECT(CONCATENATE("'All DATA'!",O$1,$N44))</f>
        <v>2016</v>
      </c>
      <c r="B44" s="15">
        <f t="shared" ca="1" si="4"/>
        <v>361865</v>
      </c>
      <c r="C44" s="16">
        <f ca="1">IF(ISBLANK(INDIRECT(CONCATENATE("'All DATA'!",Q$1,$N44))),"*",INDIRECT(CONCATENATE("'All DATA'!",Q$1,$N44)))</f>
        <v>0.80290716151050812</v>
      </c>
      <c r="D44" s="16">
        <f t="shared" ca="1" si="5"/>
        <v>0.61594517292360407</v>
      </c>
      <c r="E44" s="16">
        <f t="shared" ca="1" si="5"/>
        <v>0.18696198858690397</v>
      </c>
      <c r="F44" s="16">
        <f t="shared" ca="1" si="5"/>
        <v>0.19757368079256077</v>
      </c>
      <c r="G44" s="16">
        <f t="shared" ca="1" si="5"/>
        <v>0.60533348071794735</v>
      </c>
      <c r="H44" s="16">
        <f t="shared" ca="1" si="5"/>
        <v>0.57310046564326478</v>
      </c>
      <c r="I44" s="16">
        <f t="shared" ca="1" si="5"/>
        <v>0.22980669586724331</v>
      </c>
      <c r="N44" s="24">
        <f>5+8*($M$1-1)</f>
        <v>13</v>
      </c>
    </row>
    <row r="47" spans="1:14" x14ac:dyDescent="0.2">
      <c r="A47" s="37" t="str">
        <f ca="1">CONCATENATE("Figure ", RIGHT(A41,LEN(A41)-6))</f>
        <v>Figure 7b. College Enrollment Rates in the First Year after High School Graduation for Classes 2015 and 2016, Student-Weighted Totals</v>
      </c>
    </row>
    <row r="68" spans="1:29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8a. College Enrollment Rates in the First Two Years after High School Graduation for Classes 2014 and 2015, School Percentile Distribution</v>
      </c>
      <c r="N68" s="24">
        <f>3+5*($M$1-1)</f>
        <v>8</v>
      </c>
    </row>
    <row r="69" spans="1:29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6" thickBot="1" x14ac:dyDescent="0.25">
      <c r="A70" s="14">
        <f ca="1">INDIRECT(CONCATENATE("'ALL DATA'!",O$1,$N70))</f>
        <v>2014</v>
      </c>
      <c r="B70" s="15">
        <f ca="1">INDIRECT(CONCATENATE("'ALL DATA'!",X$1,$N70))</f>
        <v>1414</v>
      </c>
      <c r="C70" s="16">
        <f ca="1">IF(ISBLANK(INDIRECT(CONCATENATE("'ALL DATA'!",Y$1,$N70))),"*",INDIRECT(CONCATENATE("'ALL DATA'!",Y$1,$N70)))</f>
        <v>0.76712328767123283</v>
      </c>
      <c r="D70" s="16">
        <f t="shared" ref="D70:E71" ca="1" si="6">IF(ISBLANK(INDIRECT(CONCATENATE("'ALL DATA'!",Z$1,$N70))),"*",INDIRECT(CONCATENATE("'ALL DATA'!",Z$1,$N70)))</f>
        <v>0.83736401918353021</v>
      </c>
      <c r="E70" s="16">
        <f t="shared" ca="1" si="6"/>
        <v>0.88888888888888884</v>
      </c>
      <c r="N70" s="24">
        <f>6+8*($M$1-1)</f>
        <v>14</v>
      </c>
    </row>
    <row r="71" spans="1:29" ht="16" thickBot="1" x14ac:dyDescent="0.25">
      <c r="A71" s="14">
        <f ca="1">INDIRECT(CONCATENATE("'ALL DATA'!",O$1,$N71))</f>
        <v>2015</v>
      </c>
      <c r="B71" s="15">
        <f ca="1">INDIRECT(CONCATENATE("'ALL DATA'!",X$1,$N71))</f>
        <v>1366</v>
      </c>
      <c r="C71" s="16">
        <f ca="1">IF(ISBLANK(INDIRECT(CONCATENATE("'ALL DATA'!",Y$1,$N71))),"*",INDIRECT(CONCATENATE("'ALL DATA'!",Y$1,$N71)))</f>
        <v>0.76923076923076927</v>
      </c>
      <c r="D71" s="16">
        <f t="shared" ca="1" si="6"/>
        <v>0.83636363636363631</v>
      </c>
      <c r="E71" s="16">
        <f t="shared" ca="1" si="6"/>
        <v>0.8878048780487805</v>
      </c>
      <c r="N71" s="24">
        <f>7+8*($M$1-1)</f>
        <v>15</v>
      </c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8b. College Enrollment Rates in the First Two Years after High School Graduation for Classes 2014 and 2015, Student-Weighted Totals</v>
      </c>
      <c r="N74" s="24">
        <f>3+5*($M$1-1)</f>
        <v>8</v>
      </c>
    </row>
    <row r="75" spans="1:29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6" thickBot="1" x14ac:dyDescent="0.25">
      <c r="A76" s="14">
        <f ca="1">INDIRECT(CONCATENATE("'All DATA'!",O$1,$N76))</f>
        <v>2014</v>
      </c>
      <c r="B76" s="15">
        <f t="shared" ref="B76:B77" ca="1" si="7">INDIRECT(CONCATENATE("'All DATA'!",P$1,$N76))</f>
        <v>398650</v>
      </c>
      <c r="C76" s="16">
        <f ca="1">IF(ISBLANK(INDIRECT(CONCATENATE("'All DATA'!",Q$1,$N76))),"*",INDIRECT(CONCATENATE("'All DATA'!",Q$1,$N76)))</f>
        <v>0.8374363476733977</v>
      </c>
      <c r="D76" s="16">
        <f t="shared" ref="D76:I77" ca="1" si="8">IF(ISBLANK(INDIRECT(CONCATENATE("'All DATA'!",R$1,$N76))),"*",INDIRECT(CONCATENATE("'All DATA'!",R$1,$N76)))</f>
        <v>0.63666624858898779</v>
      </c>
      <c r="E76" s="16">
        <f t="shared" ca="1" si="8"/>
        <v>0.20077009908440988</v>
      </c>
      <c r="F76" s="16">
        <f t="shared" ca="1" si="8"/>
        <v>0.21892888498683055</v>
      </c>
      <c r="G76" s="16">
        <f t="shared" ca="1" si="8"/>
        <v>0.6185074626865672</v>
      </c>
      <c r="H76" s="16">
        <f t="shared" ca="1" si="8"/>
        <v>0.60089301392198669</v>
      </c>
      <c r="I76" s="16">
        <f t="shared" ca="1" si="8"/>
        <v>0.23654333375141101</v>
      </c>
      <c r="K76" s="5"/>
      <c r="L76" s="5"/>
      <c r="N76" s="24">
        <f>6+8*($M$1-1)</f>
        <v>14</v>
      </c>
    </row>
    <row r="77" spans="1:29" ht="16" thickBot="1" x14ac:dyDescent="0.25">
      <c r="A77" s="14">
        <f ca="1">INDIRECT(CONCATENATE("'All DATA'!",O$1,$N77))</f>
        <v>2015</v>
      </c>
      <c r="B77" s="15">
        <f t="shared" ca="1" si="7"/>
        <v>376643</v>
      </c>
      <c r="C77" s="16">
        <f ca="1">IF(ISBLANK(INDIRECT(CONCATENATE("'All DATA'!",Q$1,$N77))),"*",INDIRECT(CONCATENATE("'All DATA'!",Q$1,$N77)))</f>
        <v>0.83794202998595491</v>
      </c>
      <c r="D77" s="16">
        <f t="shared" ca="1" si="8"/>
        <v>0.6416235002376256</v>
      </c>
      <c r="E77" s="16">
        <f t="shared" ca="1" si="8"/>
        <v>0.19631852974832931</v>
      </c>
      <c r="F77" s="16">
        <f t="shared" ca="1" si="8"/>
        <v>0.21888897443998695</v>
      </c>
      <c r="G77" s="16">
        <f t="shared" ca="1" si="8"/>
        <v>0.6190530555459679</v>
      </c>
      <c r="H77" s="16">
        <f t="shared" ca="1" si="8"/>
        <v>0.59965272154268101</v>
      </c>
      <c r="I77" s="16">
        <f t="shared" ca="1" si="8"/>
        <v>0.23828930844327387</v>
      </c>
      <c r="K77" s="5"/>
      <c r="L77" s="5"/>
      <c r="N77" s="24">
        <f>7+8*($M$1-1)</f>
        <v>15</v>
      </c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37"/>
      <c r="L78" s="37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">
      <c r="N79" s="5"/>
      <c r="Q79" s="24"/>
    </row>
    <row r="80" spans="1:29" x14ac:dyDescent="0.2">
      <c r="A80" s="37" t="str">
        <f ca="1">CONCATENATE("Figure ", RIGHT(A74,LEN(A74)-6))</f>
        <v>Figure 8b. College Enrollment Rates in the First Two Years after High School Graduation for Classes 2014 and 2015, Student-Weighted Totals</v>
      </c>
      <c r="Q80" s="24"/>
    </row>
    <row r="81" spans="17:17" x14ac:dyDescent="0.2">
      <c r="Q81" s="24"/>
    </row>
    <row r="101" spans="1:29" ht="16" thickBot="1" x14ac:dyDescent="0.25">
      <c r="A101" s="11" t="str">
        <f ca="1">CONCATENATE("Table ",N101,"a. Persistence Rates from First to Second Year of College for Class of ",A103,", School Percentile Distribution")</f>
        <v>Table 9a. Persistence Rates from First to Second Year of College for Class of 2015, School Percentile Distribution</v>
      </c>
      <c r="N101" s="24">
        <f>4+5*($M$1-1)</f>
        <v>9</v>
      </c>
    </row>
    <row r="102" spans="1:29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6" thickBot="1" x14ac:dyDescent="0.25">
      <c r="A103" s="14">
        <f ca="1">INDIRECT(CONCATENATE("'ALL DATA'!",O$1,$N103))</f>
        <v>2015</v>
      </c>
      <c r="B103" s="15">
        <f ca="1">INDIRECT(CONCATENATE("'ALL DATA'!",X$1,$N103))</f>
        <v>1366</v>
      </c>
      <c r="C103" s="16">
        <f ca="1">IF(ISBLANK(INDIRECT(CONCATENATE("'ALL DATA'!",Y$1,$N103))),"*",INDIRECT(CONCATENATE("'ALL DATA'!",Y$1,$N103)))</f>
        <v>0.86745251900975662</v>
      </c>
      <c r="D103" s="16">
        <f t="shared" ref="D103:E103" ca="1" si="9">IF(ISBLANK(INDIRECT(CONCATENATE("'ALL DATA'!",Z$1,$N103))),"*",INDIRECT(CONCATENATE("'ALL DATA'!",Z$1,$N103)))</f>
        <v>0.9101123595505618</v>
      </c>
      <c r="E103" s="16">
        <f t="shared" ca="1" si="9"/>
        <v>0.94</v>
      </c>
      <c r="N103" s="24">
        <f>8+8*($M$1-1)</f>
        <v>16</v>
      </c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9b. Persistence Rates from First to Second Year of College for Class of 2015, Student-Weighted Totals</v>
      </c>
      <c r="N106" s="24">
        <f>4+5*($M$1-1)</f>
        <v>9</v>
      </c>
    </row>
    <row r="107" spans="1:29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6" thickBot="1" x14ac:dyDescent="0.25">
      <c r="A108" s="14">
        <f ca="1">INDIRECT(CONCATENATE("'All DATA'!",O$1,$N108))</f>
        <v>2015</v>
      </c>
      <c r="B108" s="15">
        <f t="shared" ref="B108" ca="1" si="10">INDIRECT(CONCATENATE("'All DATA'!",P$1,$N108))</f>
        <v>303310</v>
      </c>
      <c r="C108" s="16">
        <f ca="1">IF(ISBLANK(INDIRECT(CONCATENATE("'All DATA'!",Q$1,$N108))),"*",INDIRECT(CONCATENATE("'All DATA'!",Q$1,$N108)))</f>
        <v>0.9124328245029838</v>
      </c>
      <c r="D108" s="16">
        <f t="shared" ref="D108:I108" ca="1" si="11">IF(ISBLANK(INDIRECT(CONCATENATE("'All DATA'!",R$1,$N108))),"*",INDIRECT(CONCATENATE("'All DATA'!",R$1,$N108)))</f>
        <v>0.89978009254258817</v>
      </c>
      <c r="E108" s="16">
        <f t="shared" ca="1" si="11"/>
        <v>0.95319350304110007</v>
      </c>
      <c r="F108" s="16">
        <f t="shared" ca="1" si="11"/>
        <v>0.78855655315305739</v>
      </c>
      <c r="G108" s="16">
        <f t="shared" ca="1" si="11"/>
        <v>0.95333701725302389</v>
      </c>
      <c r="H108" s="16">
        <f t="shared" ca="1" si="11"/>
        <v>0.89571549284068508</v>
      </c>
      <c r="I108" s="16">
        <f t="shared" ca="1" si="11"/>
        <v>0.95417286341783969</v>
      </c>
      <c r="K108" s="5"/>
      <c r="L108" s="5"/>
      <c r="N108" s="24">
        <f>8+8*($M$1-1)</f>
        <v>16</v>
      </c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37"/>
      <c r="L109" s="37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">
      <c r="N110" s="5"/>
      <c r="Q110" s="24"/>
    </row>
    <row r="111" spans="1:29" x14ac:dyDescent="0.2">
      <c r="A111" s="37" t="str">
        <f ca="1">CONCATENATE("Figure ", RIGHT(A106,LEN(A106)-6))</f>
        <v>Figure 9b. Persistence Rates from First to Second Year of College for Class of 2015, Student-Weighted Totals</v>
      </c>
      <c r="Q111" s="24"/>
    </row>
    <row r="112" spans="1:29" x14ac:dyDescent="0.2">
      <c r="Q112" s="24"/>
    </row>
    <row r="132" spans="1:29" ht="16" thickBot="1" x14ac:dyDescent="0.25">
      <c r="A132" s="11" t="str">
        <f ca="1">CONCATENATE("Table ",N132,"a. Six-Year Completion Rates for Class of ",A134,", School Percentile Distribution")</f>
        <v>Table 10a. Six-Year Completion Rates for Class of 2011, School Percentile Distribution</v>
      </c>
      <c r="N132" s="24">
        <f>5+5*($M$1-1)</f>
        <v>10</v>
      </c>
    </row>
    <row r="133" spans="1:29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6" thickBot="1" x14ac:dyDescent="0.25">
      <c r="A134" s="14">
        <f ca="1">INDIRECT(CONCATENATE("'ALL DATA'!",O$1,$N134))</f>
        <v>2011</v>
      </c>
      <c r="B134" s="15">
        <f ca="1">INDIRECT(CONCATENATE("'ALL DATA'!",X$1,$N134))</f>
        <v>1510</v>
      </c>
      <c r="C134" s="16">
        <f ca="1">IF(ISBLANK(INDIRECT(CONCATENATE("'ALL DATA'!",Y$1,$N134))),"*",INDIRECT(CONCATENATE("'ALL DATA'!",Y$1,$N134)))</f>
        <v>0.45454545454545453</v>
      </c>
      <c r="D134" s="16">
        <f t="shared" ref="D134:E134" ca="1" si="12">IF(ISBLANK(INDIRECT(CONCATENATE("'ALL DATA'!",Z$1,$N134))),"*",INDIRECT(CONCATENATE("'ALL DATA'!",Z$1,$N134)))</f>
        <v>0.54453242060111062</v>
      </c>
      <c r="E134" s="16">
        <f t="shared" ca="1" si="12"/>
        <v>0.63063063063063063</v>
      </c>
      <c r="N134" s="24">
        <f>9+8*($M$1-1)</f>
        <v>17</v>
      </c>
    </row>
    <row r="137" spans="1:29" ht="16" thickBot="1" x14ac:dyDescent="0.25">
      <c r="A137" s="11" t="str">
        <f ca="1">CONCATENATE("Table ",N137,"b. Six-Year Completion Rates for Class of ",A139, ", Student-Weighted Totals")</f>
        <v>Table 10b. Six-Year Completion Rates for Class of 2011, Student-Weighted Totals</v>
      </c>
      <c r="N137" s="24">
        <f>5+5*($M$1-1)</f>
        <v>10</v>
      </c>
    </row>
    <row r="138" spans="1:29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6" thickBot="1" x14ac:dyDescent="0.25">
      <c r="A139" s="14">
        <f ca="1">INDIRECT(CONCATENATE("'All DATA'!",O$1,$N139))</f>
        <v>2011</v>
      </c>
      <c r="B139" s="15">
        <f t="shared" ref="B139" ca="1" si="13">INDIRECT(CONCATENATE("'All DATA'!",P$1,$N139))</f>
        <v>442002</v>
      </c>
      <c r="C139" s="16">
        <f ca="1">IF(ISBLANK(INDIRECT(CONCATENATE("'All DATA'!",Q$1,$N139))),"*",INDIRECT(CONCATENATE("'All DATA'!",Q$1,$N139)))</f>
        <v>0.55047262229582672</v>
      </c>
      <c r="D139" s="16">
        <f t="shared" ref="D139:I139" ca="1" si="14">IF(ISBLANK(INDIRECT(CONCATENATE("'All DATA'!",R$1,$N139))),"*",INDIRECT(CONCATENATE("'All DATA'!",R$1,$N139)))</f>
        <v>0.38980819091316327</v>
      </c>
      <c r="E139" s="16">
        <f t="shared" ca="1" si="14"/>
        <v>0.16066443138266343</v>
      </c>
      <c r="F139" s="16">
        <f t="shared" ca="1" si="14"/>
        <v>8.0619544707942498E-2</v>
      </c>
      <c r="G139" s="16">
        <f t="shared" ca="1" si="14"/>
        <v>0.46985307758788419</v>
      </c>
      <c r="H139" s="16">
        <f t="shared" ca="1" si="14"/>
        <v>0.38967244492106373</v>
      </c>
      <c r="I139" s="16">
        <f t="shared" ca="1" si="14"/>
        <v>0.16080017737476301</v>
      </c>
      <c r="K139" s="5"/>
      <c r="L139" s="5"/>
      <c r="N139" s="24">
        <f>9+8*($M$1-1)</f>
        <v>17</v>
      </c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37"/>
      <c r="L140" s="37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">
      <c r="N141" s="5"/>
      <c r="Q141" s="24"/>
    </row>
    <row r="142" spans="1:29" x14ac:dyDescent="0.2">
      <c r="A142" s="37" t="str">
        <f ca="1">CONCATENATE("Figure ", RIGHT(A137,LEN(A137)-6))</f>
        <v>Figure 10b. Six-Year Completion Rates for Class of 2011, Student-Weighted Totals</v>
      </c>
      <c r="Q142" s="24"/>
    </row>
    <row r="143" spans="1:29" x14ac:dyDescent="0.2">
      <c r="Q143" s="24"/>
    </row>
    <row r="163" spans="1:1" x14ac:dyDescent="0.2">
      <c r="A163" s="28"/>
    </row>
    <row r="164" spans="1:1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22FC64-4819-4BE8-AFCB-CA54E7F2E3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A9F81E-FCAA-46EB-8DD8-C9BC833BD0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9AFA2B-0CC9-47DE-8F7C-A835F96BF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 DATA</vt:lpstr>
      <vt:lpstr>group (1)</vt:lpstr>
      <vt:lpstr>group (2)</vt:lpstr>
      <vt:lpstr>'group (1)'!Print_Area</vt:lpstr>
      <vt:lpstr>'group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2014-04-30T12:07:14Z</cp:lastPrinted>
  <dcterms:created xsi:type="dcterms:W3CDTF">2013-05-01T18:07:04Z</dcterms:created>
  <dcterms:modified xsi:type="dcterms:W3CDTF">2018-09-26T13:36:27Z</dcterms:modified>
</cp:coreProperties>
</file>