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4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5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7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Research Services\HS benchmarks\2019\Report\Section II\"/>
    </mc:Choice>
  </mc:AlternateContent>
  <bookViews>
    <workbookView xWindow="-90" yWindow="-16320" windowWidth="29040" windowHeight="15840" tabRatio="904" firstSheet="1" activeTab="1"/>
  </bookViews>
  <sheets>
    <sheet name="All DATA" sheetId="110" state="hidden" r:id="rId1"/>
    <sheet name="group (1)" sheetId="1" r:id="rId2"/>
    <sheet name="group (2)" sheetId="259" r:id="rId3"/>
    <sheet name="group (3)" sheetId="260" r:id="rId4"/>
    <sheet name="group (4)" sheetId="261" r:id="rId5"/>
    <sheet name="group (5)" sheetId="262" r:id="rId6"/>
    <sheet name="group (6)" sheetId="263" r:id="rId7"/>
    <sheet name="group (7)" sheetId="264" r:id="rId8"/>
  </sheets>
  <definedNames>
    <definedName name="_xlnm._FilterDatabase" localSheetId="0" hidden="1">'All DATA'!$A$1:$P$1</definedName>
    <definedName name="_xlnm.Print_Area" localSheetId="1">'group (1)'!$A:$K</definedName>
    <definedName name="_xlnm.Print_Area" localSheetId="2">'group (2)'!$A:$K</definedName>
    <definedName name="_xlnm.Print_Area" localSheetId="3">'group (3)'!$A:$K</definedName>
    <definedName name="_xlnm.Print_Area" localSheetId="4">'group (4)'!$A:$K</definedName>
    <definedName name="_xlnm.Print_Area" localSheetId="5">'group (5)'!$A:$K</definedName>
    <definedName name="_xlnm.Print_Area" localSheetId="6">'group (6)'!$A:$K</definedName>
    <definedName name="_xlnm.Print_Area" localSheetId="7">'group (7)'!$A:$K</definedName>
  </definedNames>
  <calcPr calcId="15251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39" i="264" l="1"/>
  <c r="N137" i="264"/>
  <c r="N134" i="264"/>
  <c r="N132" i="264"/>
  <c r="N108" i="264"/>
  <c r="N106" i="264"/>
  <c r="N103" i="264"/>
  <c r="N101" i="264"/>
  <c r="N77" i="264"/>
  <c r="N76" i="264"/>
  <c r="N74" i="264"/>
  <c r="N71" i="264"/>
  <c r="N70" i="264"/>
  <c r="N68" i="264"/>
  <c r="N44" i="264"/>
  <c r="N43" i="264"/>
  <c r="N41" i="264"/>
  <c r="N38" i="264"/>
  <c r="N37" i="264"/>
  <c r="N35" i="264"/>
  <c r="N11" i="264"/>
  <c r="N10" i="264"/>
  <c r="N8" i="264"/>
  <c r="N5" i="264"/>
  <c r="N4" i="264"/>
  <c r="N2" i="264"/>
  <c r="N1" i="264"/>
  <c r="N139" i="263"/>
  <c r="N137" i="263"/>
  <c r="N134" i="263"/>
  <c r="N132" i="263"/>
  <c r="N108" i="263"/>
  <c r="N106" i="263"/>
  <c r="N103" i="263"/>
  <c r="N101" i="263"/>
  <c r="N77" i="263"/>
  <c r="N76" i="263"/>
  <c r="N74" i="263"/>
  <c r="N71" i="263"/>
  <c r="N70" i="263"/>
  <c r="N68" i="263"/>
  <c r="N44" i="263"/>
  <c r="N43" i="263"/>
  <c r="N41" i="263"/>
  <c r="N38" i="263"/>
  <c r="N37" i="263"/>
  <c r="N35" i="263"/>
  <c r="N11" i="263"/>
  <c r="N10" i="263"/>
  <c r="N8" i="263"/>
  <c r="N5" i="263"/>
  <c r="N4" i="263"/>
  <c r="N2" i="263"/>
  <c r="N1" i="263"/>
  <c r="N139" i="262"/>
  <c r="N137" i="262"/>
  <c r="N134" i="262"/>
  <c r="N132" i="262"/>
  <c r="N108" i="262"/>
  <c r="N106" i="262"/>
  <c r="N103" i="262"/>
  <c r="N101" i="262"/>
  <c r="N77" i="262"/>
  <c r="N76" i="262"/>
  <c r="N74" i="262"/>
  <c r="N71" i="262"/>
  <c r="N70" i="262"/>
  <c r="N68" i="262"/>
  <c r="N44" i="262"/>
  <c r="N43" i="262"/>
  <c r="N41" i="262"/>
  <c r="N38" i="262"/>
  <c r="N37" i="262"/>
  <c r="N35" i="262"/>
  <c r="N11" i="262"/>
  <c r="N10" i="262"/>
  <c r="N8" i="262"/>
  <c r="N5" i="262"/>
  <c r="N4" i="262"/>
  <c r="N2" i="262"/>
  <c r="N1" i="262"/>
  <c r="N139" i="261"/>
  <c r="N137" i="261"/>
  <c r="N134" i="261"/>
  <c r="N132" i="261"/>
  <c r="N108" i="261"/>
  <c r="N106" i="261"/>
  <c r="N103" i="261"/>
  <c r="N101" i="261"/>
  <c r="N77" i="261"/>
  <c r="N76" i="261"/>
  <c r="N74" i="261"/>
  <c r="N71" i="261"/>
  <c r="N70" i="261"/>
  <c r="N68" i="261"/>
  <c r="N44" i="261"/>
  <c r="N43" i="261"/>
  <c r="N41" i="261"/>
  <c r="N38" i="261"/>
  <c r="N37" i="261"/>
  <c r="N35" i="261"/>
  <c r="N11" i="261"/>
  <c r="N10" i="261"/>
  <c r="N8" i="261"/>
  <c r="N5" i="261"/>
  <c r="N4" i="261"/>
  <c r="N2" i="261"/>
  <c r="N1" i="261"/>
  <c r="N139" i="260"/>
  <c r="N137" i="260"/>
  <c r="N134" i="260"/>
  <c r="N132" i="260"/>
  <c r="N108" i="260"/>
  <c r="N106" i="260"/>
  <c r="N103" i="260"/>
  <c r="N101" i="260"/>
  <c r="N77" i="260"/>
  <c r="N76" i="260"/>
  <c r="N74" i="260"/>
  <c r="N71" i="260"/>
  <c r="N70" i="260"/>
  <c r="N68" i="260"/>
  <c r="N44" i="260"/>
  <c r="N43" i="260"/>
  <c r="N41" i="260"/>
  <c r="N38" i="260"/>
  <c r="N37" i="260"/>
  <c r="N35" i="260"/>
  <c r="N11" i="260"/>
  <c r="N10" i="260"/>
  <c r="N8" i="260"/>
  <c r="N5" i="260"/>
  <c r="N4" i="260"/>
  <c r="N2" i="260"/>
  <c r="N1" i="260"/>
  <c r="N139" i="259"/>
  <c r="N137" i="259"/>
  <c r="N134" i="259"/>
  <c r="N132" i="259"/>
  <c r="N108" i="259"/>
  <c r="N106" i="259"/>
  <c r="N103" i="259"/>
  <c r="N101" i="259"/>
  <c r="N77" i="259"/>
  <c r="N76" i="259"/>
  <c r="N74" i="259"/>
  <c r="N71" i="259"/>
  <c r="N70" i="259"/>
  <c r="N68" i="259"/>
  <c r="N44" i="259"/>
  <c r="N43" i="259"/>
  <c r="N41" i="259"/>
  <c r="N38" i="259"/>
  <c r="N37" i="259"/>
  <c r="N35" i="259"/>
  <c r="N11" i="259"/>
  <c r="N10" i="259"/>
  <c r="N8" i="259"/>
  <c r="N5" i="259"/>
  <c r="N4" i="259"/>
  <c r="N2" i="259"/>
  <c r="N1" i="259"/>
  <c r="I77" i="264"/>
  <c r="E77" i="264"/>
  <c r="A77" i="264"/>
  <c r="E70" i="264"/>
  <c r="A70" i="264"/>
  <c r="F44" i="264"/>
  <c r="B44" i="264"/>
  <c r="B37" i="264"/>
  <c r="I10" i="264"/>
  <c r="E10" i="264"/>
  <c r="A10" i="264"/>
  <c r="E5" i="264"/>
  <c r="A5" i="264"/>
  <c r="B139" i="264"/>
  <c r="H77" i="264"/>
  <c r="B76" i="264"/>
  <c r="I44" i="264"/>
  <c r="A44" i="264"/>
  <c r="A37" i="264"/>
  <c r="F11" i="264"/>
  <c r="H10" i="264"/>
  <c r="B4" i="264"/>
  <c r="I139" i="264"/>
  <c r="E134" i="264"/>
  <c r="F108" i="264"/>
  <c r="B103" i="264"/>
  <c r="C77" i="264"/>
  <c r="E76" i="264"/>
  <c r="E71" i="264"/>
  <c r="C70" i="264"/>
  <c r="H44" i="264"/>
  <c r="B38" i="264"/>
  <c r="I11" i="264"/>
  <c r="A11" i="264"/>
  <c r="C10" i="264"/>
  <c r="E4" i="264"/>
  <c r="A1" i="264"/>
  <c r="F77" i="264"/>
  <c r="B77" i="264"/>
  <c r="B70" i="264"/>
  <c r="F10" i="264"/>
  <c r="B10" i="264"/>
  <c r="B5" i="264"/>
  <c r="B134" i="264"/>
  <c r="D77" i="264"/>
  <c r="F76" i="264"/>
  <c r="D70" i="264"/>
  <c r="E44" i="264"/>
  <c r="E37" i="264"/>
  <c r="B11" i="264"/>
  <c r="D10" i="264"/>
  <c r="D5" i="264"/>
  <c r="E139" i="264"/>
  <c r="A139" i="264"/>
  <c r="A134" i="264"/>
  <c r="B108" i="264"/>
  <c r="G77" i="264"/>
  <c r="I76" i="264"/>
  <c r="A76" i="264"/>
  <c r="A71" i="264"/>
  <c r="D44" i="264"/>
  <c r="B43" i="264"/>
  <c r="D37" i="264"/>
  <c r="E11" i="264"/>
  <c r="G10" i="264"/>
  <c r="C5" i="264"/>
  <c r="A4" i="264"/>
  <c r="G139" i="264"/>
  <c r="H108" i="264"/>
  <c r="G11" i="264"/>
  <c r="C4" i="264"/>
  <c r="D103" i="264"/>
  <c r="C37" i="264"/>
  <c r="C71" i="264"/>
  <c r="G76" i="264"/>
  <c r="D38" i="264"/>
  <c r="C134" i="264"/>
  <c r="G44" i="264"/>
  <c r="H43" i="264"/>
  <c r="F77" i="263"/>
  <c r="B77" i="263"/>
  <c r="B70" i="263"/>
  <c r="F10" i="263"/>
  <c r="B10" i="263"/>
  <c r="B5" i="263"/>
  <c r="I77" i="263"/>
  <c r="E77" i="263"/>
  <c r="A77" i="263"/>
  <c r="E70" i="263"/>
  <c r="A70" i="263"/>
  <c r="F44" i="263"/>
  <c r="B44" i="263"/>
  <c r="B37" i="263"/>
  <c r="I10" i="263"/>
  <c r="E10" i="263"/>
  <c r="A10" i="263"/>
  <c r="E5" i="263"/>
  <c r="A5" i="263"/>
  <c r="F139" i="263"/>
  <c r="B139" i="263"/>
  <c r="B134" i="263"/>
  <c r="H77" i="263"/>
  <c r="D77" i="263"/>
  <c r="F76" i="263"/>
  <c r="B76" i="263"/>
  <c r="B71" i="263"/>
  <c r="D70" i="263"/>
  <c r="I44" i="263"/>
  <c r="E44" i="263"/>
  <c r="A44" i="263"/>
  <c r="E37" i="263"/>
  <c r="A37" i="263"/>
  <c r="F11" i="263"/>
  <c r="B11" i="263"/>
  <c r="H10" i="263"/>
  <c r="D10" i="263"/>
  <c r="D5" i="263"/>
  <c r="B4" i="263"/>
  <c r="I139" i="263"/>
  <c r="E139" i="263"/>
  <c r="A139" i="263"/>
  <c r="E134" i="263"/>
  <c r="A134" i="263"/>
  <c r="F108" i="263"/>
  <c r="D134" i="263"/>
  <c r="H76" i="263"/>
  <c r="G44" i="263"/>
  <c r="H11" i="263"/>
  <c r="E4" i="263"/>
  <c r="A1" i="263"/>
  <c r="H139" i="263"/>
  <c r="I108" i="263"/>
  <c r="G77" i="263"/>
  <c r="E76" i="263"/>
  <c r="E71" i="263"/>
  <c r="D37" i="263"/>
  <c r="E11" i="263"/>
  <c r="C5" i="263"/>
  <c r="C77" i="263"/>
  <c r="A76" i="263"/>
  <c r="D4" i="263"/>
  <c r="I76" i="263"/>
  <c r="D71" i="263"/>
  <c r="C70" i="263"/>
  <c r="H44" i="263"/>
  <c r="C37" i="263"/>
  <c r="I11" i="263"/>
  <c r="G10" i="263"/>
  <c r="A4" i="263"/>
  <c r="B103" i="263"/>
  <c r="D44" i="263"/>
  <c r="C10" i="263"/>
  <c r="B108" i="263"/>
  <c r="A71" i="263"/>
  <c r="A11" i="263"/>
  <c r="B43" i="263"/>
  <c r="E77" i="262"/>
  <c r="A77" i="262"/>
  <c r="A70" i="262"/>
  <c r="F44" i="262"/>
  <c r="B44" i="262"/>
  <c r="B37" i="262"/>
  <c r="E10" i="262"/>
  <c r="A10" i="262"/>
  <c r="E5" i="262"/>
  <c r="A5" i="262"/>
  <c r="D77" i="262"/>
  <c r="B76" i="262"/>
  <c r="D70" i="262"/>
  <c r="I44" i="262"/>
  <c r="A44" i="262"/>
  <c r="A37" i="262"/>
  <c r="D10" i="262"/>
  <c r="D5" i="262"/>
  <c r="I139" i="262"/>
  <c r="A139" i="262"/>
  <c r="F108" i="262"/>
  <c r="B103" i="262"/>
  <c r="C77" i="262"/>
  <c r="E76" i="262"/>
  <c r="E71" i="262"/>
  <c r="C70" i="262"/>
  <c r="H44" i="262"/>
  <c r="B38" i="262"/>
  <c r="I11" i="262"/>
  <c r="A11" i="262"/>
  <c r="C5" i="262"/>
  <c r="A4" i="262"/>
  <c r="F77" i="262"/>
  <c r="B77" i="262"/>
  <c r="B70" i="262"/>
  <c r="G44" i="262"/>
  <c r="C44" i="262"/>
  <c r="C37" i="262"/>
  <c r="F10" i="262"/>
  <c r="B10" i="262"/>
  <c r="B5" i="262"/>
  <c r="B134" i="262"/>
  <c r="H77" i="262"/>
  <c r="B71" i="262"/>
  <c r="E44" i="262"/>
  <c r="E37" i="262"/>
  <c r="H10" i="262"/>
  <c r="B4" i="262"/>
  <c r="E139" i="262"/>
  <c r="E134" i="262"/>
  <c r="A134" i="262"/>
  <c r="B108" i="262"/>
  <c r="G77" i="262"/>
  <c r="I76" i="262"/>
  <c r="A76" i="262"/>
  <c r="A71" i="262"/>
  <c r="D44" i="262"/>
  <c r="B43" i="262"/>
  <c r="D37" i="262"/>
  <c r="E11" i="262"/>
  <c r="G10" i="262"/>
  <c r="C10" i="262"/>
  <c r="E4" i="262"/>
  <c r="A1" i="262"/>
  <c r="G139" i="262"/>
  <c r="H108" i="262"/>
  <c r="I77" i="262"/>
  <c r="E70" i="262"/>
  <c r="G11" i="262"/>
  <c r="C4" i="262"/>
  <c r="H43" i="262"/>
  <c r="G76" i="262"/>
  <c r="D38" i="262"/>
  <c r="I10" i="262"/>
  <c r="C134" i="262"/>
  <c r="D103" i="262"/>
  <c r="C71" i="262"/>
  <c r="I77" i="261"/>
  <c r="E77" i="261"/>
  <c r="A77" i="261"/>
  <c r="E70" i="261"/>
  <c r="A70" i="261"/>
  <c r="F44" i="261"/>
  <c r="B44" i="261"/>
  <c r="B37" i="261"/>
  <c r="I10" i="261"/>
  <c r="E10" i="261"/>
  <c r="A10" i="261"/>
  <c r="E5" i="261"/>
  <c r="A5" i="261"/>
  <c r="B139" i="261"/>
  <c r="H77" i="261"/>
  <c r="F76" i="261"/>
  <c r="D70" i="261"/>
  <c r="I44" i="261"/>
  <c r="E37" i="261"/>
  <c r="B11" i="261"/>
  <c r="D10" i="261"/>
  <c r="D5" i="261"/>
  <c r="I139" i="261"/>
  <c r="A139" i="261"/>
  <c r="F108" i="261"/>
  <c r="G77" i="261"/>
  <c r="I76" i="261"/>
  <c r="A76" i="261"/>
  <c r="A71" i="261"/>
  <c r="D44" i="261"/>
  <c r="B43" i="261"/>
  <c r="B38" i="261"/>
  <c r="E11" i="261"/>
  <c r="G10" i="261"/>
  <c r="C10" i="261"/>
  <c r="C5" i="261"/>
  <c r="A1" i="261"/>
  <c r="F77" i="261"/>
  <c r="B77" i="261"/>
  <c r="B70" i="261"/>
  <c r="F10" i="261"/>
  <c r="B10" i="261"/>
  <c r="B5" i="261"/>
  <c r="B134" i="261"/>
  <c r="D77" i="261"/>
  <c r="B76" i="261"/>
  <c r="B71" i="261"/>
  <c r="E44" i="261"/>
  <c r="A44" i="261"/>
  <c r="A37" i="261"/>
  <c r="F11" i="261"/>
  <c r="H10" i="261"/>
  <c r="B4" i="261"/>
  <c r="E139" i="261"/>
  <c r="E134" i="261"/>
  <c r="A134" i="261"/>
  <c r="B108" i="261"/>
  <c r="B103" i="261"/>
  <c r="C77" i="261"/>
  <c r="E76" i="261"/>
  <c r="E71" i="261"/>
  <c r="C70" i="261"/>
  <c r="H44" i="261"/>
  <c r="F43" i="261"/>
  <c r="D37" i="261"/>
  <c r="I11" i="261"/>
  <c r="A11" i="261"/>
  <c r="E4" i="261"/>
  <c r="A4" i="261"/>
  <c r="G139" i="261"/>
  <c r="H108" i="261"/>
  <c r="G11" i="261"/>
  <c r="C4" i="261"/>
  <c r="C134" i="261"/>
  <c r="D103" i="261"/>
  <c r="G44" i="261"/>
  <c r="C37" i="261"/>
  <c r="D38" i="261"/>
  <c r="C71" i="261"/>
  <c r="H43" i="261"/>
  <c r="G76" i="261"/>
  <c r="F44" i="260"/>
  <c r="B44" i="260"/>
  <c r="B37" i="260"/>
  <c r="F139" i="260"/>
  <c r="B139" i="260"/>
  <c r="B134" i="260"/>
  <c r="G108" i="260"/>
  <c r="C108" i="260"/>
  <c r="H77" i="260"/>
  <c r="B76" i="260"/>
  <c r="E44" i="260"/>
  <c r="A37" i="260"/>
  <c r="H10" i="260"/>
  <c r="F108" i="260"/>
  <c r="B108" i="260"/>
  <c r="B103" i="260"/>
  <c r="H44" i="260"/>
  <c r="D44" i="260"/>
  <c r="F43" i="260"/>
  <c r="B43" i="260"/>
  <c r="B38" i="260"/>
  <c r="D37" i="260"/>
  <c r="I43" i="260"/>
  <c r="A43" i="260"/>
  <c r="A38" i="260"/>
  <c r="C37" i="260"/>
  <c r="F10" i="260"/>
  <c r="B5" i="260"/>
  <c r="C103" i="260"/>
  <c r="B71" i="260"/>
  <c r="I44" i="260"/>
  <c r="G43" i="260"/>
  <c r="C43" i="260"/>
  <c r="C38" i="260"/>
  <c r="F11" i="260"/>
  <c r="D10" i="260"/>
  <c r="I108" i="260"/>
  <c r="E108" i="260"/>
  <c r="A108" i="260"/>
  <c r="E103" i="260"/>
  <c r="A103" i="260"/>
  <c r="F77" i="260"/>
  <c r="B77" i="260"/>
  <c r="B70" i="260"/>
  <c r="G44" i="260"/>
  <c r="C44" i="260"/>
  <c r="E43" i="260"/>
  <c r="E38" i="260"/>
  <c r="B10" i="260"/>
  <c r="D77" i="260"/>
  <c r="D70" i="260"/>
  <c r="A44" i="260"/>
  <c r="E37" i="260"/>
  <c r="B11" i="260"/>
  <c r="D5" i="260"/>
  <c r="G139" i="260"/>
  <c r="H108" i="260"/>
  <c r="I77" i="260"/>
  <c r="E70" i="260"/>
  <c r="G76" i="260"/>
  <c r="C134" i="260"/>
  <c r="D103" i="260"/>
  <c r="A1" i="260"/>
  <c r="G11" i="260"/>
  <c r="C4" i="260"/>
  <c r="I10" i="260"/>
  <c r="C71" i="260"/>
  <c r="H43" i="260"/>
  <c r="E5" i="260"/>
  <c r="D38" i="260"/>
  <c r="F108" i="259"/>
  <c r="B108" i="259"/>
  <c r="B103" i="259"/>
  <c r="F43" i="259"/>
  <c r="B43" i="259"/>
  <c r="B38" i="259"/>
  <c r="I108" i="259"/>
  <c r="E108" i="259"/>
  <c r="A108" i="259"/>
  <c r="E103" i="259"/>
  <c r="A103" i="259"/>
  <c r="F77" i="259"/>
  <c r="B77" i="259"/>
  <c r="B70" i="259"/>
  <c r="I43" i="259"/>
  <c r="E43" i="259"/>
  <c r="A43" i="259"/>
  <c r="E38" i="259"/>
  <c r="A38" i="259"/>
  <c r="F10" i="259"/>
  <c r="B10" i="259"/>
  <c r="B5" i="259"/>
  <c r="H108" i="259"/>
  <c r="D108" i="259"/>
  <c r="D103" i="259"/>
  <c r="I77" i="259"/>
  <c r="E77" i="259"/>
  <c r="A77" i="259"/>
  <c r="E70" i="259"/>
  <c r="A70" i="259"/>
  <c r="F44" i="259"/>
  <c r="B44" i="259"/>
  <c r="H43" i="259"/>
  <c r="D43" i="259"/>
  <c r="D38" i="259"/>
  <c r="B37" i="259"/>
  <c r="I10" i="259"/>
  <c r="E10" i="259"/>
  <c r="A10" i="259"/>
  <c r="E5" i="259"/>
  <c r="A5" i="259"/>
  <c r="F139" i="259"/>
  <c r="I139" i="259"/>
  <c r="B134" i="259"/>
  <c r="G108" i="259"/>
  <c r="G77" i="259"/>
  <c r="F76" i="259"/>
  <c r="H44" i="259"/>
  <c r="F11" i="259"/>
  <c r="C108" i="259"/>
  <c r="B76" i="259"/>
  <c r="G43" i="259"/>
  <c r="D77" i="259"/>
  <c r="D70" i="259"/>
  <c r="E44" i="259"/>
  <c r="C43" i="259"/>
  <c r="C38" i="259"/>
  <c r="G10" i="259"/>
  <c r="C5" i="259"/>
  <c r="A44" i="259"/>
  <c r="D37" i="259"/>
  <c r="H10" i="259"/>
  <c r="D5" i="259"/>
  <c r="A1" i="259"/>
  <c r="B71" i="259"/>
  <c r="E37" i="259"/>
  <c r="D10" i="259"/>
  <c r="B139" i="259"/>
  <c r="C103" i="259"/>
  <c r="H77" i="259"/>
  <c r="C70" i="259"/>
  <c r="I44" i="259"/>
  <c r="A37" i="259"/>
  <c r="B11" i="259"/>
  <c r="B4" i="259"/>
  <c r="A2" i="264"/>
  <c r="A74" i="264"/>
  <c r="A80" i="264"/>
  <c r="A8" i="264"/>
  <c r="A14" i="264"/>
  <c r="A68" i="264"/>
  <c r="A132" i="264"/>
  <c r="A137" i="264"/>
  <c r="A142" i="264"/>
  <c r="A2" i="263"/>
  <c r="A74" i="263"/>
  <c r="A80" i="263"/>
  <c r="A132" i="263"/>
  <c r="A137" i="263"/>
  <c r="A142" i="263"/>
  <c r="A8" i="263"/>
  <c r="A14" i="263"/>
  <c r="A68" i="263"/>
  <c r="A2" i="262"/>
  <c r="A8" i="262"/>
  <c r="A14" i="262"/>
  <c r="A68" i="262"/>
  <c r="A74" i="262"/>
  <c r="A80" i="262"/>
  <c r="A137" i="262"/>
  <c r="A142" i="262"/>
  <c r="A132" i="262"/>
  <c r="A2" i="261"/>
  <c r="A74" i="261"/>
  <c r="A80" i="261"/>
  <c r="A8" i="261"/>
  <c r="A14" i="261"/>
  <c r="A68" i="261"/>
  <c r="A132" i="261"/>
  <c r="A137" i="261"/>
  <c r="A142" i="261"/>
  <c r="A101" i="260"/>
  <c r="A106" i="260"/>
  <c r="A111" i="260"/>
  <c r="A41" i="260"/>
  <c r="A47" i="260"/>
  <c r="A35" i="260"/>
  <c r="A35" i="259"/>
  <c r="A41" i="259"/>
  <c r="A47" i="259"/>
  <c r="A101" i="259"/>
  <c r="A106" i="259"/>
  <c r="A111" i="259"/>
  <c r="C38" i="264"/>
  <c r="C108" i="264"/>
  <c r="A38" i="264"/>
  <c r="I43" i="264"/>
  <c r="H76" i="264"/>
  <c r="E108" i="264"/>
  <c r="H139" i="264"/>
  <c r="C11" i="264"/>
  <c r="C139" i="264"/>
  <c r="D139" i="264"/>
  <c r="C43" i="264"/>
  <c r="D4" i="264"/>
  <c r="E38" i="264"/>
  <c r="C44" i="264"/>
  <c r="A103" i="264"/>
  <c r="I108" i="264"/>
  <c r="B71" i="264"/>
  <c r="D43" i="264"/>
  <c r="G43" i="264"/>
  <c r="D11" i="264"/>
  <c r="A43" i="264"/>
  <c r="D71" i="264"/>
  <c r="E103" i="264"/>
  <c r="D134" i="264"/>
  <c r="G108" i="264"/>
  <c r="C76" i="264"/>
  <c r="F43" i="264"/>
  <c r="C103" i="264"/>
  <c r="H11" i="264"/>
  <c r="E43" i="264"/>
  <c r="D76" i="264"/>
  <c r="A108" i="264"/>
  <c r="F139" i="264"/>
  <c r="D108" i="264"/>
  <c r="D38" i="263"/>
  <c r="D103" i="263"/>
  <c r="E43" i="263"/>
  <c r="G43" i="263"/>
  <c r="C108" i="263"/>
  <c r="G11" i="263"/>
  <c r="D108" i="263"/>
  <c r="G139" i="263"/>
  <c r="A108" i="263"/>
  <c r="C38" i="263"/>
  <c r="C103" i="263"/>
  <c r="A43" i="263"/>
  <c r="C43" i="263"/>
  <c r="G108" i="263"/>
  <c r="C71" i="263"/>
  <c r="H108" i="263"/>
  <c r="D11" i="263"/>
  <c r="E108" i="263"/>
  <c r="E38" i="263"/>
  <c r="E103" i="263"/>
  <c r="H43" i="263"/>
  <c r="B38" i="263"/>
  <c r="C4" i="263"/>
  <c r="C76" i="263"/>
  <c r="C134" i="263"/>
  <c r="C44" i="263"/>
  <c r="D139" i="263"/>
  <c r="A38" i="263"/>
  <c r="A103" i="263"/>
  <c r="I43" i="263"/>
  <c r="D43" i="263"/>
  <c r="F43" i="263"/>
  <c r="C11" i="263"/>
  <c r="G76" i="263"/>
  <c r="C139" i="263"/>
  <c r="D76" i="263"/>
  <c r="C43" i="262"/>
  <c r="E38" i="262"/>
  <c r="E103" i="262"/>
  <c r="F11" i="262"/>
  <c r="C76" i="262"/>
  <c r="E43" i="262"/>
  <c r="E108" i="262"/>
  <c r="F76" i="262"/>
  <c r="C139" i="262"/>
  <c r="G43" i="262"/>
  <c r="D11" i="262"/>
  <c r="A43" i="262"/>
  <c r="D76" i="262"/>
  <c r="A108" i="262"/>
  <c r="D139" i="262"/>
  <c r="C38" i="262"/>
  <c r="G108" i="262"/>
  <c r="D108" i="262"/>
  <c r="B139" i="262"/>
  <c r="H11" i="262"/>
  <c r="H76" i="262"/>
  <c r="H139" i="262"/>
  <c r="F43" i="262"/>
  <c r="F139" i="262"/>
  <c r="A38" i="262"/>
  <c r="I43" i="262"/>
  <c r="A103" i="262"/>
  <c r="I108" i="262"/>
  <c r="B11" i="262"/>
  <c r="C103" i="262"/>
  <c r="D43" i="262"/>
  <c r="D4" i="262"/>
  <c r="D71" i="262"/>
  <c r="D134" i="262"/>
  <c r="C108" i="262"/>
  <c r="C11" i="262"/>
  <c r="C103" i="261"/>
  <c r="H11" i="261"/>
  <c r="E43" i="261"/>
  <c r="D76" i="261"/>
  <c r="A108" i="261"/>
  <c r="D139" i="261"/>
  <c r="G108" i="261"/>
  <c r="C76" i="261"/>
  <c r="A38" i="261"/>
  <c r="H76" i="261"/>
  <c r="D4" i="261"/>
  <c r="E38" i="261"/>
  <c r="C44" i="261"/>
  <c r="A103" i="261"/>
  <c r="I108" i="261"/>
  <c r="C43" i="261"/>
  <c r="C11" i="261"/>
  <c r="C139" i="261"/>
  <c r="C108" i="261"/>
  <c r="I43" i="261"/>
  <c r="E108" i="261"/>
  <c r="H139" i="261"/>
  <c r="D108" i="261"/>
  <c r="C38" i="261"/>
  <c r="D11" i="261"/>
  <c r="A43" i="261"/>
  <c r="D71" i="261"/>
  <c r="E103" i="261"/>
  <c r="D134" i="261"/>
  <c r="G43" i="261"/>
  <c r="D43" i="261"/>
  <c r="F139" i="261"/>
  <c r="D76" i="260"/>
  <c r="H139" i="260"/>
  <c r="A4" i="260"/>
  <c r="G10" i="260"/>
  <c r="C70" i="260"/>
  <c r="E76" i="260"/>
  <c r="A134" i="260"/>
  <c r="I139" i="260"/>
  <c r="E10" i="260"/>
  <c r="C76" i="260"/>
  <c r="C139" i="260"/>
  <c r="F76" i="260"/>
  <c r="A77" i="260"/>
  <c r="E71" i="260"/>
  <c r="A5" i="260"/>
  <c r="H76" i="260"/>
  <c r="B4" i="260"/>
  <c r="E4" i="260"/>
  <c r="A11" i="260"/>
  <c r="A71" i="260"/>
  <c r="I76" i="260"/>
  <c r="E134" i="260"/>
  <c r="C11" i="260"/>
  <c r="D4" i="260"/>
  <c r="D134" i="260"/>
  <c r="C5" i="260"/>
  <c r="C77" i="260"/>
  <c r="E77" i="260"/>
  <c r="D71" i="260"/>
  <c r="D139" i="260"/>
  <c r="H11" i="260"/>
  <c r="C10" i="260"/>
  <c r="I11" i="260"/>
  <c r="A76" i="260"/>
  <c r="G77" i="260"/>
  <c r="E139" i="260"/>
  <c r="A10" i="260"/>
  <c r="A70" i="260"/>
  <c r="D108" i="260"/>
  <c r="D11" i="260"/>
  <c r="E11" i="260"/>
  <c r="A139" i="260"/>
  <c r="D43" i="260"/>
  <c r="D4" i="259"/>
  <c r="A11" i="259"/>
  <c r="C11" i="259"/>
  <c r="D71" i="259"/>
  <c r="A76" i="259"/>
  <c r="C76" i="259"/>
  <c r="C134" i="259"/>
  <c r="C37" i="259"/>
  <c r="H139" i="259"/>
  <c r="A139" i="259"/>
  <c r="C4" i="259"/>
  <c r="H11" i="259"/>
  <c r="C71" i="259"/>
  <c r="H76" i="259"/>
  <c r="E134" i="259"/>
  <c r="C44" i="259"/>
  <c r="C10" i="259"/>
  <c r="E139" i="259"/>
  <c r="E4" i="259"/>
  <c r="I11" i="259"/>
  <c r="D11" i="259"/>
  <c r="E71" i="259"/>
  <c r="I76" i="259"/>
  <c r="D76" i="259"/>
  <c r="A134" i="259"/>
  <c r="C139" i="259"/>
  <c r="G44" i="259"/>
  <c r="D44" i="259"/>
  <c r="A71" i="259"/>
  <c r="G76" i="259"/>
  <c r="D134" i="259"/>
  <c r="D139" i="259"/>
  <c r="C77" i="259"/>
  <c r="A4" i="259"/>
  <c r="E11" i="259"/>
  <c r="G11" i="259"/>
  <c r="E76" i="259"/>
  <c r="G139" i="259"/>
  <c r="A106" i="264"/>
  <c r="A111" i="264"/>
  <c r="A41" i="264"/>
  <c r="A47" i="264"/>
  <c r="A101" i="264"/>
  <c r="A35" i="264"/>
  <c r="A101" i="263"/>
  <c r="A35" i="263"/>
  <c r="A41" i="263"/>
  <c r="A47" i="263"/>
  <c r="A106" i="263"/>
  <c r="A111" i="263"/>
  <c r="A101" i="262"/>
  <c r="A35" i="262"/>
  <c r="A106" i="262"/>
  <c r="A111" i="262"/>
  <c r="A41" i="262"/>
  <c r="A47" i="262"/>
  <c r="A41" i="261"/>
  <c r="A47" i="261"/>
  <c r="A101" i="261"/>
  <c r="A35" i="261"/>
  <c r="A106" i="261"/>
  <c r="A111" i="261"/>
  <c r="A137" i="260"/>
  <c r="A142" i="260"/>
  <c r="A68" i="260"/>
  <c r="A8" i="260"/>
  <c r="A14" i="260"/>
  <c r="A74" i="260"/>
  <c r="A80" i="260"/>
  <c r="A132" i="260"/>
  <c r="A2" i="260"/>
  <c r="A2" i="259"/>
  <c r="A68" i="259"/>
  <c r="A132" i="259"/>
  <c r="A137" i="259"/>
  <c r="A142" i="259"/>
  <c r="A74" i="259"/>
  <c r="A80" i="259"/>
  <c r="A8" i="259"/>
  <c r="A14" i="259"/>
  <c r="N1" i="1"/>
  <c r="N2" i="1"/>
  <c r="A1" i="1"/>
  <c r="N4" i="1"/>
  <c r="N5" i="1"/>
  <c r="N8" i="1"/>
  <c r="N10" i="1"/>
  <c r="N11" i="1"/>
  <c r="A10" i="1"/>
  <c r="B5" i="1"/>
  <c r="H11" i="1"/>
  <c r="C4" i="1"/>
  <c r="A11" i="1"/>
  <c r="F11" i="1"/>
  <c r="A4" i="1"/>
  <c r="I10" i="1"/>
  <c r="G10" i="1"/>
  <c r="E11" i="1"/>
  <c r="E5" i="1"/>
  <c r="D5" i="1"/>
  <c r="H10" i="1"/>
  <c r="E10" i="1"/>
  <c r="F10" i="1"/>
  <c r="A5" i="1"/>
  <c r="G11" i="1"/>
  <c r="C11" i="1"/>
  <c r="B11" i="1"/>
  <c r="C10" i="1"/>
  <c r="B10" i="1"/>
  <c r="D4" i="1"/>
  <c r="I11" i="1"/>
  <c r="C5" i="1"/>
  <c r="D11" i="1"/>
  <c r="B4" i="1"/>
  <c r="D10" i="1"/>
  <c r="E4" i="1"/>
  <c r="A8" i="1"/>
  <c r="A14" i="1"/>
  <c r="A2" i="1"/>
  <c r="N139" i="1"/>
  <c r="N137" i="1"/>
  <c r="N134" i="1"/>
  <c r="N132" i="1"/>
  <c r="N108" i="1"/>
  <c r="N106" i="1"/>
  <c r="N103" i="1"/>
  <c r="N101" i="1"/>
  <c r="N77" i="1"/>
  <c r="N76" i="1"/>
  <c r="N74" i="1"/>
  <c r="N68" i="1"/>
  <c r="N44" i="1"/>
  <c r="N43" i="1"/>
  <c r="N41" i="1"/>
  <c r="N37" i="1"/>
  <c r="N35" i="1"/>
  <c r="N70" i="1"/>
  <c r="N71" i="1"/>
  <c r="E134" i="1"/>
  <c r="G76" i="1"/>
  <c r="C71" i="1"/>
  <c r="E70" i="1"/>
  <c r="D108" i="1"/>
  <c r="A108" i="1"/>
  <c r="G139" i="1"/>
  <c r="B77" i="1"/>
  <c r="D71" i="1"/>
  <c r="E43" i="1"/>
  <c r="D77" i="1"/>
  <c r="B43" i="1"/>
  <c r="B76" i="1"/>
  <c r="G43" i="1"/>
  <c r="H44" i="1"/>
  <c r="F77" i="1"/>
  <c r="D76" i="1"/>
  <c r="A37" i="1"/>
  <c r="F76" i="1"/>
  <c r="E108" i="1"/>
  <c r="A44" i="1"/>
  <c r="A77" i="1"/>
  <c r="A70" i="1"/>
  <c r="D139" i="1"/>
  <c r="D134" i="1"/>
  <c r="F139" i="1"/>
  <c r="A76" i="1"/>
  <c r="H77" i="1"/>
  <c r="G77" i="1"/>
  <c r="B70" i="1"/>
  <c r="E76" i="1"/>
  <c r="E44" i="1"/>
  <c r="C103" i="1"/>
  <c r="C134" i="1"/>
  <c r="C70" i="1"/>
  <c r="B37" i="1"/>
  <c r="D103" i="1"/>
  <c r="C44" i="1"/>
  <c r="C77" i="1"/>
  <c r="B103" i="1"/>
  <c r="G44" i="1"/>
  <c r="H43" i="1"/>
  <c r="H108" i="1"/>
  <c r="I108" i="1"/>
  <c r="H76" i="1"/>
  <c r="A103" i="1"/>
  <c r="H139" i="1"/>
  <c r="E77" i="1"/>
  <c r="D37" i="1"/>
  <c r="I76" i="1"/>
  <c r="B108" i="1"/>
  <c r="B71" i="1"/>
  <c r="I43" i="1"/>
  <c r="F43" i="1"/>
  <c r="C37" i="1"/>
  <c r="F44" i="1"/>
  <c r="E139" i="1"/>
  <c r="A71" i="1"/>
  <c r="D43" i="1"/>
  <c r="C108" i="1"/>
  <c r="G108" i="1"/>
  <c r="D44" i="1"/>
  <c r="I139" i="1"/>
  <c r="B44" i="1"/>
  <c r="C76" i="1"/>
  <c r="I44" i="1"/>
  <c r="E37" i="1"/>
  <c r="E103" i="1"/>
  <c r="C139" i="1"/>
  <c r="I77" i="1"/>
  <c r="F108" i="1"/>
  <c r="C43" i="1"/>
  <c r="D70" i="1"/>
  <c r="E71" i="1"/>
  <c r="A43" i="1"/>
  <c r="A106" i="1"/>
  <c r="A101" i="1"/>
  <c r="A74" i="1"/>
  <c r="A68" i="1"/>
  <c r="A41" i="1"/>
  <c r="N38" i="1"/>
  <c r="B38" i="1"/>
  <c r="C38" i="1"/>
  <c r="E38" i="1"/>
  <c r="D38" i="1"/>
  <c r="A38" i="1"/>
  <c r="A35" i="1"/>
  <c r="A47" i="1"/>
  <c r="A111" i="1"/>
  <c r="A80" i="1"/>
  <c r="A134" i="1"/>
  <c r="B134" i="1"/>
  <c r="B139" i="1"/>
  <c r="A139" i="1"/>
  <c r="A137" i="1"/>
  <c r="A142" i="1"/>
  <c r="A132" i="1"/>
</calcChain>
</file>

<file path=xl/sharedStrings.xml><?xml version="1.0" encoding="utf-8"?>
<sst xmlns="http://schemas.openxmlformats.org/spreadsheetml/2006/main" count="646" uniqueCount="55">
  <si>
    <t>GROUP</t>
  </si>
  <si>
    <t>OUTCOME</t>
  </si>
  <si>
    <t>DIPLOMA_YEAR</t>
  </si>
  <si>
    <t>STUDENT_CNT</t>
  </si>
  <si>
    <t>TOTAL</t>
  </si>
  <si>
    <t>PUBLIC</t>
  </si>
  <si>
    <t>PRIVATE</t>
  </si>
  <si>
    <t>TWO</t>
  </si>
  <si>
    <t>FOUR</t>
  </si>
  <si>
    <t>IN_STATE</t>
  </si>
  <si>
    <t>OUT_STATE</t>
  </si>
  <si>
    <t>N_Schls</t>
  </si>
  <si>
    <t>Total_25</t>
  </si>
  <si>
    <t>Total_50</t>
  </si>
  <si>
    <t>Total_75</t>
  </si>
  <si>
    <t>COVERAGE_GRADE_12</t>
  </si>
  <si>
    <t>Low Income Schools</t>
  </si>
  <si>
    <t>FIRST FALL</t>
  </si>
  <si>
    <t>FIRST YEAR</t>
  </si>
  <si>
    <t>FIRST TWO YEARS</t>
  </si>
  <si>
    <t>PERSISTENCE</t>
  </si>
  <si>
    <t>COMPLETION</t>
  </si>
  <si>
    <t>Higher Income Schools</t>
  </si>
  <si>
    <t>High Minority Schools</t>
  </si>
  <si>
    <t>Low Minority Schools</t>
  </si>
  <si>
    <t>Urban Schools</t>
  </si>
  <si>
    <t>Suburban Schools</t>
  </si>
  <si>
    <t>Rural Schools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</si>
  <si>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</si>
  <si>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</si>
  <si>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</si>
  <si>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</si>
  <si>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</si>
  <si>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</si>
  <si>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</si>
  <si>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</si>
  <si>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</si>
  <si>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</si>
  <si>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</si>
  <si>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</si>
  <si>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</si>
  <si>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N of schools</t>
  </si>
  <si>
    <t>25th percentile</t>
  </si>
  <si>
    <t>50th percentile</t>
  </si>
  <si>
    <t>75th percentile</t>
  </si>
  <si>
    <t>N of students</t>
  </si>
  <si>
    <t>Total</t>
  </si>
  <si>
    <t>Public</t>
  </si>
  <si>
    <t>Private</t>
  </si>
  <si>
    <t>Two-year</t>
  </si>
  <si>
    <t>Four-year</t>
  </si>
  <si>
    <t>In-state</t>
  </si>
  <si>
    <t>Out-of-state</t>
  </si>
  <si>
    <t>Students enrolled in first year</t>
  </si>
  <si>
    <t>NOTE: Cells marked with asterisk are not represented when grade 12 coverage under 10%, there are fewer than 3 schools, or fewer than 30 students.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</si>
</sst>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%_);\(0%\)"/>
  </numFmts>
  <fonts count="1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Fill="1"/>
    <xf numFmtId="0" fontId="2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/>
    </xf>
    <xf numFmtId="9" fontId="3" fillId="0" borderId="0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9" fontId="3" fillId="0" borderId="1" xfId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left" vertical="center"/>
    </xf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3" fontId="0" fillId="0" borderId="1" xfId="0" applyNumberFormat="1" applyBorder="1" applyAlignment="1">
      <alignment vertical="center" wrapText="1"/>
    </xf>
    <xf numFmtId="0" fontId="0" fillId="0" borderId="0" xfId="0"/>
    <xf numFmtId="3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Fill="1" applyAlignment="1">
      <alignment wrapText="1"/>
    </xf>
    <xf numFmtId="0" fontId="7" fillId="2" borderId="1" xfId="0" applyFont="1" applyFill="1" applyBorder="1"/>
    <xf numFmtId="0" fontId="8" fillId="0" borderId="0" xfId="0" applyFont="1"/>
    <xf numFmtId="0" fontId="0" fillId="0" borderId="0" xfId="0"/>
    <xf numFmtId="0" fontId="9" fillId="0" borderId="0" xfId="0" applyFont="1"/>
    <xf numFmtId="9" fontId="0" fillId="0" borderId="0" xfId="0" applyNumberFormat="1"/>
    <xf numFmtId="9" fontId="9" fillId="0" borderId="0" xfId="0" applyNumberFormat="1" applyFont="1"/>
    <xf numFmtId="0" fontId="0" fillId="0" borderId="0" xfId="0"/>
    <xf numFmtId="3" fontId="0" fillId="0" borderId="0" xfId="0" applyNumberFormat="1"/>
    <xf numFmtId="3" fontId="9" fillId="0" borderId="0" xfId="0" applyNumberFormat="1" applyFont="1"/>
    <xf numFmtId="0" fontId="0" fillId="0" borderId="0" xfId="0"/>
    <xf numFmtId="49" fontId="0" fillId="0" borderId="0" xfId="0" applyNumberFormat="1"/>
    <xf numFmtId="1" fontId="0" fillId="0" borderId="0" xfId="0" applyNumberFormat="1"/>
    <xf numFmtId="3" fontId="0" fillId="0" borderId="0" xfId="0" applyNumberFormat="1"/>
    <xf numFmtId="164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3973AD"/>
      <color rgb="FF336699"/>
      <color rgb="FFE28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'group (1)'!$D$10:$D$11</c:f>
              <c:numCache>
                <c:formatCode>0%</c:formatCode>
                <c:ptCount val="2"/>
                <c:pt idx="0">
                  <c:v>0.50171576929793371</c:v>
                </c:pt>
                <c:pt idx="1">
                  <c:v>0.48955129826616789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CB3-44CE-AB7A-F915E05EE126}"/>
            </c:ext>
          </c:extLst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'group (1)'!$E$10:$E$11</c:f>
              <c:numCache>
                <c:formatCode>0%</c:formatCode>
                <c:ptCount val="2"/>
                <c:pt idx="0">
                  <c:v>6.8750696932654745E-2</c:v>
                </c:pt>
                <c:pt idx="1">
                  <c:v>6.4138919583383261E-2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CB3-44CE-AB7A-F915E05EE126}"/>
            </c:ext>
          </c:extLst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('group (1)'!$N$15:$N$17,'group (1)'!$F$10:$F$11)</c:f>
              <c:numCache>
                <c:formatCode>General</c:formatCode>
                <c:ptCount val="5"/>
                <c:pt idx="3" formatCode="0%">
                  <c:v>0.24490160888875798</c:v>
                </c:pt>
                <c:pt idx="4" formatCode="0%">
                  <c:v>0.24064187734923825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CB3-44CE-AB7A-F915E05EE126}"/>
            </c:ext>
          </c:extLst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('group (1)'!$N$15:$N$17,'group (1)'!$G$10:$G$11)</c:f>
              <c:numCache>
                <c:formatCode>General</c:formatCode>
                <c:ptCount val="5"/>
                <c:pt idx="3" formatCode="0%">
                  <c:v>0.32556485734183049</c:v>
                </c:pt>
                <c:pt idx="4" formatCode="0%">
                  <c:v>0.31304834050031288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CB3-44CE-AB7A-F915E05EE126}"/>
            </c:ext>
          </c:extLst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('group (1)'!$N$15:$N$20,'group (1)'!$H$10:$H$11)</c:f>
              <c:numCache>
                <c:formatCode>General</c:formatCode>
                <c:ptCount val="8"/>
                <c:pt idx="6" formatCode="0%">
                  <c:v>0.51575330793167218</c:v>
                </c:pt>
                <c:pt idx="7" formatCode="0%">
                  <c:v>0.50209018412258866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CB3-44CE-AB7A-F915E05EE126}"/>
            </c:ext>
          </c:extLst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('group (1)'!$N$15:$N$20,'group (1)'!$I$10:$I$11)</c:f>
              <c:numCache>
                <c:formatCode>General</c:formatCode>
                <c:ptCount val="8"/>
                <c:pt idx="6" formatCode="0%">
                  <c:v>5.4713158298916258E-2</c:v>
                </c:pt>
                <c:pt idx="7" formatCode="0%">
                  <c:v>5.1600033726962487E-2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CB3-44CE-AB7A-F915E05EE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1293636104"/>
        <c:axId val="1293636680"/>
      </c:barChart>
      <c:catAx>
        <c:axId val="129363610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293636680"/>
        <c:crosses val="autoZero"/>
        <c:auto val="1"/>
        <c:lblAlgn val="ctr"/>
        <c:lblOffset val="100"/>
        <c:noMultiLvlLbl val="0"/>
      </c:catAx>
      <c:valAx>
        <c:axId val="129363668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293636104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(2)'!$D$9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(2)'!$A$139,'group (2)'!$A$139,'group (2)'!$A$139)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'group (2)'!$D$139</c:f>
              <c:numCache>
                <c:formatCode>0%</c:formatCode>
                <c:ptCount val="1"/>
                <c:pt idx="0">
                  <c:v>0.34528942898209852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617-4E00-8BE0-E3D5FEB14D29}"/>
            </c:ext>
          </c:extLst>
        </c:ser>
        <c:ser>
          <c:idx val="3"/>
          <c:order val="1"/>
          <c:tx>
            <c:strRef>
              <c:f>'group (2)'!$E$9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(2)'!$A$139,'group (2)'!$A$139,'group (2)'!$A$139)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'group (2)'!$E$139</c:f>
              <c:numCache>
                <c:formatCode>0%</c:formatCode>
                <c:ptCount val="1"/>
                <c:pt idx="0">
                  <c:v>0.12179730224727044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617-4E00-8BE0-E3D5FEB14D29}"/>
            </c:ext>
          </c:extLst>
        </c:ser>
        <c:ser>
          <c:idx val="0"/>
          <c:order val="2"/>
          <c:tx>
            <c:strRef>
              <c:f>'group (2)'!$F$9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(2)'!$A$139,'group (2)'!$A$139,'group (2)'!$A$139)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('group (2)'!$F$140,'group (2)'!$F$139)</c:f>
              <c:numCache>
                <c:formatCode>0%</c:formatCode>
                <c:ptCount val="2"/>
                <c:pt idx="1">
                  <c:v>8.4750863799260126E-2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617-4E00-8BE0-E3D5FEB14D29}"/>
            </c:ext>
          </c:extLst>
        </c:ser>
        <c:ser>
          <c:idx val="1"/>
          <c:order val="3"/>
          <c:tx>
            <c:strRef>
              <c:f>'group (2)'!$G$9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(2)'!$A$139,'group (2)'!$A$139,'group (2)'!$A$139)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('group (2)'!$G$140,'group (2)'!$G$139)</c:f>
              <c:numCache>
                <c:formatCode>0%</c:formatCode>
                <c:ptCount val="2"/>
                <c:pt idx="1">
                  <c:v>0.38233586743010883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617-4E00-8BE0-E3D5FEB14D29}"/>
            </c:ext>
          </c:extLst>
        </c:ser>
        <c:ser>
          <c:idx val="4"/>
          <c:order val="4"/>
          <c:tx>
            <c:strRef>
              <c:f>'group (2)'!$H$9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(2)'!$A$139,'group (2)'!$A$139,'group (2)'!$A$139)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('group (2)'!$H$140:$H$141,'group (2)'!$H$139)</c:f>
              <c:numCache>
                <c:formatCode>General</c:formatCode>
                <c:ptCount val="3"/>
                <c:pt idx="2" formatCode="0%">
                  <c:v>0.34630049717993372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617-4E00-8BE0-E3D5FEB14D29}"/>
            </c:ext>
          </c:extLst>
        </c:ser>
        <c:ser>
          <c:idx val="5"/>
          <c:order val="5"/>
          <c:tx>
            <c:strRef>
              <c:f>'group (2)'!$I$9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(2)'!$A$139,'group (2)'!$A$139,'group (2)'!$A$139)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('group (2)'!$I$140:$I$141,'group (2)'!$I$139)</c:f>
              <c:numCache>
                <c:formatCode>General</c:formatCode>
                <c:ptCount val="3"/>
                <c:pt idx="2" formatCode="0%">
                  <c:v>0.12078623404943524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617-4E00-8BE0-E3D5FEB14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1294458184"/>
        <c:axId val="1294974984"/>
      </c:barChart>
      <c:catAx>
        <c:axId val="1294458184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1294974984"/>
        <c:crosses val="autoZero"/>
        <c:auto val="1"/>
        <c:lblAlgn val="ctr"/>
        <c:lblOffset val="100"/>
        <c:noMultiLvlLbl val="0"/>
      </c:catAx>
      <c:valAx>
        <c:axId val="129497498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294458184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(3)'!$D$9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(3)'!$A$10:$A$12,'group (3)'!$A$10:$A$12,'group (3)'!$A$10:$A$12)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'group (3)'!$D$10:$D$11</c:f>
              <c:numCache>
                <c:formatCode>0%</c:formatCode>
                <c:ptCount val="2"/>
                <c:pt idx="0">
                  <c:v>0.51880767496969904</c:v>
                </c:pt>
                <c:pt idx="1">
                  <c:v>0.50529864330534158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33-48D8-B1B0-744EA73A5E3A}"/>
            </c:ext>
          </c:extLst>
        </c:ser>
        <c:ser>
          <c:idx val="3"/>
          <c:order val="1"/>
          <c:tx>
            <c:strRef>
              <c:f>'group (3)'!$E$9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(3)'!$A$10:$A$12,'group (3)'!$A$10:$A$12,'group (3)'!$A$10:$A$12)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'group (3)'!$E$10:$E$11</c:f>
              <c:numCache>
                <c:formatCode>0%</c:formatCode>
                <c:ptCount val="2"/>
                <c:pt idx="0">
                  <c:v>7.8098552392245044E-2</c:v>
                </c:pt>
                <c:pt idx="1">
                  <c:v>7.497474872460437E-2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33-48D8-B1B0-744EA73A5E3A}"/>
            </c:ext>
          </c:extLst>
        </c:ser>
        <c:ser>
          <c:idx val="0"/>
          <c:order val="2"/>
          <c:tx>
            <c:strRef>
              <c:f>'group (3)'!$F$9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(3)'!$A$10:$A$12,'group (3)'!$A$10:$A$12,'group (3)'!$A$10:$A$12)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('group (3)'!$N$15:$N$17,'group (3)'!$F$10:$F$11)</c:f>
              <c:numCache>
                <c:formatCode>General</c:formatCode>
                <c:ptCount val="5"/>
                <c:pt idx="3" formatCode="0%">
                  <c:v>0.24219058327033413</c:v>
                </c:pt>
                <c:pt idx="4" formatCode="0%">
                  <c:v>0.23589915621328025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B33-48D8-B1B0-744EA73A5E3A}"/>
            </c:ext>
          </c:extLst>
        </c:ser>
        <c:ser>
          <c:idx val="1"/>
          <c:order val="3"/>
          <c:tx>
            <c:strRef>
              <c:f>'group (3)'!$G$9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(3)'!$A$10:$A$12,'group (3)'!$A$10:$A$12,'group (3)'!$A$10:$A$12)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('group (3)'!$N$15:$N$17,'group (3)'!$G$10:$G$11)</c:f>
              <c:numCache>
                <c:formatCode>General</c:formatCode>
                <c:ptCount val="5"/>
                <c:pt idx="3" formatCode="0%">
                  <c:v>0.35471564409160988</c:v>
                </c:pt>
                <c:pt idx="4" formatCode="0%">
                  <c:v>0.34437423581666565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B33-48D8-B1B0-744EA73A5E3A}"/>
            </c:ext>
          </c:extLst>
        </c:ser>
        <c:ser>
          <c:idx val="4"/>
          <c:order val="4"/>
          <c:tx>
            <c:strRef>
              <c:f>'group (3)'!$H$9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(3)'!$A$10:$A$12,'group (3)'!$A$10:$A$12,'group (3)'!$A$10:$A$12)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('group (3)'!$N$15:$N$20,'group (3)'!$H$10:$H$11)</c:f>
              <c:numCache>
                <c:formatCode>General</c:formatCode>
                <c:ptCount val="8"/>
                <c:pt idx="6" formatCode="0%">
                  <c:v>0.52669733894859438</c:v>
                </c:pt>
                <c:pt idx="7" formatCode="0%">
                  <c:v>0.5133093927411978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B33-48D8-B1B0-744EA73A5E3A}"/>
            </c:ext>
          </c:extLst>
        </c:ser>
        <c:ser>
          <c:idx val="5"/>
          <c:order val="5"/>
          <c:tx>
            <c:strRef>
              <c:f>'group (3)'!$I$9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(3)'!$A$10:$A$12,'group (3)'!$A$10:$A$12,'group (3)'!$A$10:$A$12)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('group (3)'!$N$15:$N$20,'group (3)'!$I$10:$I$11)</c:f>
              <c:numCache>
                <c:formatCode>General</c:formatCode>
                <c:ptCount val="8"/>
                <c:pt idx="6" formatCode="0%">
                  <c:v>7.0208888413349629E-2</c:v>
                </c:pt>
                <c:pt idx="7" formatCode="0%">
                  <c:v>6.6963999288748105E-2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B33-48D8-B1B0-744EA73A5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1294980744"/>
        <c:axId val="1294981320"/>
      </c:barChart>
      <c:catAx>
        <c:axId val="129498074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294981320"/>
        <c:crosses val="autoZero"/>
        <c:auto val="1"/>
        <c:lblAlgn val="ctr"/>
        <c:lblOffset val="100"/>
        <c:noMultiLvlLbl val="0"/>
      </c:catAx>
      <c:valAx>
        <c:axId val="129498132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294980744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(3)'!$D$9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(3)'!$A$43:$A$45,'group (3)'!$A$43:$A$45,'group (3)'!$A$43:$A$45)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'group (3)'!$D$43:$D$44</c:f>
              <c:numCache>
                <c:formatCode>0%</c:formatCode>
                <c:ptCount val="2"/>
                <c:pt idx="0">
                  <c:v>0.56282488926718754</c:v>
                </c:pt>
                <c:pt idx="1">
                  <c:v>0.56232536356827512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E58-4BD4-B266-5D018379E3B1}"/>
            </c:ext>
          </c:extLst>
        </c:ser>
        <c:ser>
          <c:idx val="3"/>
          <c:order val="1"/>
          <c:tx>
            <c:strRef>
              <c:f>'group (3)'!$E$9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(3)'!$A$43:$A$45,'group (3)'!$A$43:$A$45,'group (3)'!$A$43:$A$45)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'group (3)'!$E$43:$E$44</c:f>
              <c:numCache>
                <c:formatCode>0%</c:formatCode>
                <c:ptCount val="2"/>
                <c:pt idx="0">
                  <c:v>7.9164349488313371E-2</c:v>
                </c:pt>
                <c:pt idx="1">
                  <c:v>8.3132642125333042E-2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E58-4BD4-B266-5D018379E3B1}"/>
            </c:ext>
          </c:extLst>
        </c:ser>
        <c:ser>
          <c:idx val="0"/>
          <c:order val="2"/>
          <c:tx>
            <c:strRef>
              <c:f>'group (3)'!$F$9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(3)'!$A$43:$A$45,'group (3)'!$A$43:$A$45,'group (3)'!$A$43:$A$45)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(3)'!$N$15:$N$17,'group (3)'!$F$43:$F$44)</c:f>
              <c:numCache>
                <c:formatCode>General</c:formatCode>
                <c:ptCount val="5"/>
                <c:pt idx="3" formatCode="0%">
                  <c:v>0.27778959960946231</c:v>
                </c:pt>
                <c:pt idx="4" formatCode="0%">
                  <c:v>0.27161106657802925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E58-4BD4-B266-5D018379E3B1}"/>
            </c:ext>
          </c:extLst>
        </c:ser>
        <c:ser>
          <c:idx val="1"/>
          <c:order val="3"/>
          <c:tx>
            <c:strRef>
              <c:f>'group (3)'!$G$9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(3)'!$A$43:$A$45,'group (3)'!$A$43:$A$45,'group (3)'!$A$43:$A$45)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(3)'!$N$15:$N$17,'group (3)'!$G$43:$G$44)</c:f>
              <c:numCache>
                <c:formatCode>General</c:formatCode>
                <c:ptCount val="5"/>
                <c:pt idx="3" formatCode="0%">
                  <c:v>0.36419963914603859</c:v>
                </c:pt>
                <c:pt idx="4" formatCode="0%">
                  <c:v>0.37384693911557887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E58-4BD4-B266-5D018379E3B1}"/>
            </c:ext>
          </c:extLst>
        </c:ser>
        <c:ser>
          <c:idx val="4"/>
          <c:order val="4"/>
          <c:tx>
            <c:strRef>
              <c:f>'group (3)'!$H$9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(3)'!$A$43:$A$45,'group (3)'!$A$43:$A$45,'group (3)'!$A$43:$A$45)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(3)'!$N$15:$N$20,'group (3)'!$H$43:$H$44)</c:f>
              <c:numCache>
                <c:formatCode>General</c:formatCode>
                <c:ptCount val="8"/>
                <c:pt idx="6" formatCode="0%">
                  <c:v>0.56838969366753156</c:v>
                </c:pt>
                <c:pt idx="7" formatCode="0%">
                  <c:v>0.57034658041475983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E58-4BD4-B266-5D018379E3B1}"/>
            </c:ext>
          </c:extLst>
        </c:ser>
        <c:ser>
          <c:idx val="5"/>
          <c:order val="5"/>
          <c:tx>
            <c:strRef>
              <c:f>'group (3)'!$I$9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(3)'!$A$43:$A$45,'group (3)'!$A$43:$A$45,'group (3)'!$A$43:$A$45)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(3)'!$N$15:$N$20,'group (3)'!$I$43:$I$44)</c:f>
              <c:numCache>
                <c:formatCode>General</c:formatCode>
                <c:ptCount val="8"/>
                <c:pt idx="6" formatCode="0%">
                  <c:v>7.3599545087969329E-2</c:v>
                </c:pt>
                <c:pt idx="7" formatCode="0%">
                  <c:v>7.5111425278848232E-2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E58-4BD4-B266-5D018379E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1295339464"/>
        <c:axId val="1295340040"/>
      </c:barChart>
      <c:catAx>
        <c:axId val="129533946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295340040"/>
        <c:crosses val="autoZero"/>
        <c:auto val="1"/>
        <c:lblAlgn val="ctr"/>
        <c:lblOffset val="100"/>
        <c:noMultiLvlLbl val="0"/>
      </c:catAx>
      <c:valAx>
        <c:axId val="129534004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295339464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90E-48CD-913F-BE66BA4550AE}"/>
              </c:ext>
            </c:extLst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90E-48CD-913F-BE66BA4550AE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90E-48CD-913F-BE66BA4550AE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90E-48CD-913F-BE66BA4550AE}"/>
              </c:ext>
            </c:extLst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90E-48CD-913F-BE66BA4550AE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('group (3)'!$C$107,'group (3)'!$O$108,'group (3)'!$D$107,'group (3)'!$E$107,'group (3)'!$O$109,'group (3)'!$F$107,'group (3)'!$G$107,'group (3)'!$O$110,'group (3)'!$H$107,'group (3)'!$I$107)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(3)'!$C$108,'group (3)'!$O$108,'group (3)'!$D$108,'group (3)'!$E$108,'group (3)'!$O$108,'group (3)'!$F$108,'group (3)'!$G$108,'group (3)'!$O$109,'group (3)'!$H$108,'group (3)'!$I$108)</c:f>
              <c:numCache>
                <c:formatCode>General</c:formatCode>
                <c:ptCount val="10"/>
                <c:pt idx="0" formatCode="0%">
                  <c:v>0.8162604207576758</c:v>
                </c:pt>
                <c:pt idx="2" formatCode="0%">
                  <c:v>0.80854207175264026</c:v>
                </c:pt>
                <c:pt idx="3" formatCode="0%">
                  <c:v>0.87113460278737775</c:v>
                </c:pt>
                <c:pt idx="5" formatCode="0%">
                  <c:v>0.72470839663207764</c:v>
                </c:pt>
                <c:pt idx="6" formatCode="0%">
                  <c:v>0.88609080330533063</c:v>
                </c:pt>
                <c:pt idx="8" formatCode="0%">
                  <c:v>0.81018687472472162</c:v>
                </c:pt>
                <c:pt idx="9" formatCode="0%">
                  <c:v>0.8631647999222527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90E-48CD-913F-BE66BA455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95342344"/>
        <c:axId val="1295342920"/>
      </c:barChart>
      <c:catAx>
        <c:axId val="1295342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95342920"/>
        <c:crosses val="autoZero"/>
        <c:auto val="1"/>
        <c:lblAlgn val="ctr"/>
        <c:lblOffset val="100"/>
        <c:noMultiLvlLbl val="0"/>
      </c:catAx>
      <c:valAx>
        <c:axId val="129534292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295342344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(3)'!$D$9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(3)'!$A$76:$A$78,'group (3)'!$A$76:$A$78,'group (3)'!$A$76:$A$78)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'group (3)'!$D$76:$D$77</c:f>
              <c:numCache>
                <c:formatCode>0%</c:formatCode>
                <c:ptCount val="2"/>
                <c:pt idx="0">
                  <c:v>0.60812572490298367</c:v>
                </c:pt>
                <c:pt idx="1">
                  <c:v>0.60219158877669077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366-4417-B16F-8557FFC8901C}"/>
            </c:ext>
          </c:extLst>
        </c:ser>
        <c:ser>
          <c:idx val="3"/>
          <c:order val="1"/>
          <c:tx>
            <c:strRef>
              <c:f>'group (3)'!$E$9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(3)'!$A$76:$A$78,'group (3)'!$A$76:$A$78,'group (3)'!$A$76:$A$78)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'group (3)'!$E$76:$E$77</c:f>
              <c:numCache>
                <c:formatCode>0%</c:formatCode>
                <c:ptCount val="2"/>
                <c:pt idx="0">
                  <c:v>8.6129353911590684E-2</c:v>
                </c:pt>
                <c:pt idx="1">
                  <c:v>8.3759962376772301E-2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366-4417-B16F-8557FFC8901C}"/>
            </c:ext>
          </c:extLst>
        </c:ser>
        <c:ser>
          <c:idx val="0"/>
          <c:order val="2"/>
          <c:tx>
            <c:strRef>
              <c:f>'group (3)'!$F$9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(3)'!$A$76:$A$78,'group (3)'!$A$76:$A$78,'group (3)'!$A$76:$A$78)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(3)'!$K$75:$K$77,'group (3)'!$F$76:$F$77)</c:f>
              <c:numCache>
                <c:formatCode>General</c:formatCode>
                <c:ptCount val="5"/>
                <c:pt idx="3" formatCode="0%">
                  <c:v>0.31570293593986215</c:v>
                </c:pt>
                <c:pt idx="4" formatCode="0%">
                  <c:v>0.30834595487716121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366-4417-B16F-8557FFC8901C}"/>
            </c:ext>
          </c:extLst>
        </c:ser>
        <c:ser>
          <c:idx val="1"/>
          <c:order val="3"/>
          <c:tx>
            <c:strRef>
              <c:f>'group (3)'!$G$9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(3)'!$A$76:$A$78,'group (3)'!$A$76:$A$78,'group (3)'!$A$76:$A$78)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(3)'!$K$75:$K$77,'group (3)'!$G$76:$G$77)</c:f>
              <c:numCache>
                <c:formatCode>General</c:formatCode>
                <c:ptCount val="5"/>
                <c:pt idx="3" formatCode="0%">
                  <c:v>0.37855214287471217</c:v>
                </c:pt>
                <c:pt idx="4" formatCode="0%">
                  <c:v>0.37760559627630186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366-4417-B16F-8557FFC8901C}"/>
            </c:ext>
          </c:extLst>
        </c:ser>
        <c:ser>
          <c:idx val="4"/>
          <c:order val="4"/>
          <c:tx>
            <c:strRef>
              <c:f>'group (3)'!$H$9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(3)'!$A$76:$A$78,'group (3)'!$A$76:$A$78,'group (3)'!$A$76:$A$78)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(3)'!$K$75:$K$80,'group (3)'!$H$76:$H$77)</c:f>
              <c:numCache>
                <c:formatCode>General</c:formatCode>
                <c:ptCount val="8"/>
                <c:pt idx="6" formatCode="0%">
                  <c:v>0.61299782978473816</c:v>
                </c:pt>
                <c:pt idx="7" formatCode="0%">
                  <c:v>0.60592708890275715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366-4417-B16F-8557FFC8901C}"/>
            </c:ext>
          </c:extLst>
        </c:ser>
        <c:ser>
          <c:idx val="5"/>
          <c:order val="5"/>
          <c:tx>
            <c:strRef>
              <c:f>'group (3)'!$I$9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(3)'!$A$76:$A$78,'group (3)'!$A$76:$A$78,'group (3)'!$A$76:$A$78)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(3)'!$K$75:$K$80,'group (3)'!$I$76:$I$77)</c:f>
              <c:numCache>
                <c:formatCode>General</c:formatCode>
                <c:ptCount val="8"/>
                <c:pt idx="6" formatCode="0%">
                  <c:v>8.1257249029836207E-2</c:v>
                </c:pt>
                <c:pt idx="7" formatCode="0%">
                  <c:v>8.0024462250705877E-2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366-4417-B16F-8557FFC89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1295479880"/>
        <c:axId val="1295480456"/>
      </c:barChart>
      <c:catAx>
        <c:axId val="129547988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295480456"/>
        <c:crosses val="autoZero"/>
        <c:auto val="1"/>
        <c:lblAlgn val="ctr"/>
        <c:lblOffset val="100"/>
        <c:noMultiLvlLbl val="0"/>
      </c:catAx>
      <c:valAx>
        <c:axId val="129548045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295479880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(3)'!$D$9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(3)'!$A$139,'group (3)'!$A$139,'group (3)'!$A$139)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'group (3)'!$D$139</c:f>
              <c:numCache>
                <c:formatCode>0%</c:formatCode>
                <c:ptCount val="1"/>
                <c:pt idx="0">
                  <c:v>0.24320409140150656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B19-41CB-A9FB-B5452A94581D}"/>
            </c:ext>
          </c:extLst>
        </c:ser>
        <c:ser>
          <c:idx val="3"/>
          <c:order val="1"/>
          <c:tx>
            <c:strRef>
              <c:f>'group (3)'!$E$9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(3)'!$A$139,'group (3)'!$A$139,'group (3)'!$A$139)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'group (3)'!$E$139</c:f>
              <c:numCache>
                <c:formatCode>0%</c:formatCode>
                <c:ptCount val="1"/>
                <c:pt idx="0">
                  <c:v>5.7123842155207889E-2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B19-41CB-A9FB-B5452A94581D}"/>
            </c:ext>
          </c:extLst>
        </c:ser>
        <c:ser>
          <c:idx val="0"/>
          <c:order val="2"/>
          <c:tx>
            <c:strRef>
              <c:f>'group (3)'!$F$9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(3)'!$A$139,'group (3)'!$A$139,'group (3)'!$A$139)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('group (3)'!$F$140,'group (3)'!$F$139)</c:f>
              <c:numCache>
                <c:formatCode>0%</c:formatCode>
                <c:ptCount val="2"/>
                <c:pt idx="1">
                  <c:v>7.8638970767305735E-2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B19-41CB-A9FB-B5452A94581D}"/>
            </c:ext>
          </c:extLst>
        </c:ser>
        <c:ser>
          <c:idx val="1"/>
          <c:order val="3"/>
          <c:tx>
            <c:strRef>
              <c:f>'group (3)'!$G$9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(3)'!$A$139,'group (3)'!$A$139,'group (3)'!$A$139)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('group (3)'!$G$140,'group (3)'!$G$139)</c:f>
              <c:numCache>
                <c:formatCode>0%</c:formatCode>
                <c:ptCount val="2"/>
                <c:pt idx="1">
                  <c:v>0.22168896278940872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B19-41CB-A9FB-B5452A94581D}"/>
            </c:ext>
          </c:extLst>
        </c:ser>
        <c:ser>
          <c:idx val="4"/>
          <c:order val="4"/>
          <c:tx>
            <c:strRef>
              <c:f>'group (3)'!$H$9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(3)'!$A$139,'group (3)'!$A$139,'group (3)'!$A$139)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('group (3)'!$H$140:$H$141,'group (3)'!$H$139)</c:f>
              <c:numCache>
                <c:formatCode>General</c:formatCode>
                <c:ptCount val="3"/>
                <c:pt idx="2" formatCode="0%">
                  <c:v>0.25315336877199168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B19-41CB-A9FB-B5452A94581D}"/>
            </c:ext>
          </c:extLst>
        </c:ser>
        <c:ser>
          <c:idx val="5"/>
          <c:order val="5"/>
          <c:tx>
            <c:strRef>
              <c:f>'group (3)'!$I$9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(3)'!$A$139,'group (3)'!$A$139,'group (3)'!$A$139)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('group (3)'!$I$140:$I$141,'group (3)'!$I$139)</c:f>
              <c:numCache>
                <c:formatCode>General</c:formatCode>
                <c:ptCount val="3"/>
                <c:pt idx="2" formatCode="0%">
                  <c:v>4.7174564784722747E-2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B19-41CB-A9FB-B5452A945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1295699336"/>
        <c:axId val="1295699912"/>
      </c:barChart>
      <c:catAx>
        <c:axId val="1295699336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1295699912"/>
        <c:crosses val="autoZero"/>
        <c:auto val="1"/>
        <c:lblAlgn val="ctr"/>
        <c:lblOffset val="100"/>
        <c:noMultiLvlLbl val="0"/>
      </c:catAx>
      <c:valAx>
        <c:axId val="1295699912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295699336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(4)'!$D$9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(4)'!$A$10:$A$12,'group (4)'!$A$10:$A$12,'group (4)'!$A$10:$A$12)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'group (4)'!$D$10:$D$11</c:f>
              <c:numCache>
                <c:formatCode>0%</c:formatCode>
                <c:ptCount val="2"/>
                <c:pt idx="0">
                  <c:v>0.54028261839084257</c:v>
                </c:pt>
                <c:pt idx="1">
                  <c:v>0.54967724095845605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05-4A0F-9A4C-AA08F3C788B6}"/>
            </c:ext>
          </c:extLst>
        </c:ser>
        <c:ser>
          <c:idx val="3"/>
          <c:order val="1"/>
          <c:tx>
            <c:strRef>
              <c:f>'group (4)'!$E$9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(4)'!$A$10:$A$12,'group (4)'!$A$10:$A$12,'group (4)'!$A$10:$A$12)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'group (4)'!$E$10:$E$11</c:f>
              <c:numCache>
                <c:formatCode>0%</c:formatCode>
                <c:ptCount val="2"/>
                <c:pt idx="0">
                  <c:v>0.15052608975735451</c:v>
                </c:pt>
                <c:pt idx="1">
                  <c:v>0.1421538246390216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805-4A0F-9A4C-AA08F3C788B6}"/>
            </c:ext>
          </c:extLst>
        </c:ser>
        <c:ser>
          <c:idx val="0"/>
          <c:order val="2"/>
          <c:tx>
            <c:strRef>
              <c:f>'group (4)'!$F$9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(4)'!$A$10:$A$12,'group (4)'!$A$10:$A$12,'group (4)'!$A$10:$A$12)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('group (4)'!$N$15:$N$17,'group (4)'!$F$10:$F$11)</c:f>
              <c:numCache>
                <c:formatCode>General</c:formatCode>
                <c:ptCount val="5"/>
                <c:pt idx="3" formatCode="0%">
                  <c:v>0.1864507799122358</c:v>
                </c:pt>
                <c:pt idx="4" formatCode="0%">
                  <c:v>0.19337255388057756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805-4A0F-9A4C-AA08F3C788B6}"/>
            </c:ext>
          </c:extLst>
        </c:ser>
        <c:ser>
          <c:idx val="1"/>
          <c:order val="3"/>
          <c:tx>
            <c:strRef>
              <c:f>'group (4)'!$G$9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(4)'!$A$10:$A$12,'group (4)'!$A$10:$A$12,'group (4)'!$A$10:$A$12)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('group (4)'!$N$15:$N$17,'group (4)'!$G$10:$G$11)</c:f>
              <c:numCache>
                <c:formatCode>General</c:formatCode>
                <c:ptCount val="5"/>
                <c:pt idx="3" formatCode="0%">
                  <c:v>0.50435792823596126</c:v>
                </c:pt>
                <c:pt idx="4" formatCode="0%">
                  <c:v>0.49845851171690009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805-4A0F-9A4C-AA08F3C788B6}"/>
            </c:ext>
          </c:extLst>
        </c:ser>
        <c:ser>
          <c:idx val="4"/>
          <c:order val="4"/>
          <c:tx>
            <c:strRef>
              <c:f>'group (4)'!$H$9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(4)'!$A$10:$A$12,'group (4)'!$A$10:$A$12,'group (4)'!$A$10:$A$12)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('group (4)'!$N$15:$N$20,'group (4)'!$H$10:$H$11)</c:f>
              <c:numCache>
                <c:formatCode>General</c:formatCode>
                <c:ptCount val="8"/>
                <c:pt idx="6" formatCode="0%">
                  <c:v>0.5226857281291466</c:v>
                </c:pt>
                <c:pt idx="7" formatCode="0%">
                  <c:v>0.52247871315922456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805-4A0F-9A4C-AA08F3C788B6}"/>
            </c:ext>
          </c:extLst>
        </c:ser>
        <c:ser>
          <c:idx val="5"/>
          <c:order val="5"/>
          <c:tx>
            <c:strRef>
              <c:f>'group (4)'!$I$9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(4)'!$A$10:$A$12,'group (4)'!$A$10:$A$12,'group (4)'!$A$10:$A$12)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('group (4)'!$N$15:$N$20,'group (4)'!$I$10:$I$11)</c:f>
              <c:numCache>
                <c:formatCode>General</c:formatCode>
                <c:ptCount val="8"/>
                <c:pt idx="6" formatCode="0%">
                  <c:v>0.16812298001905046</c:v>
                </c:pt>
                <c:pt idx="7" formatCode="0%">
                  <c:v>0.16935235243825306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805-4A0F-9A4C-AA08F3C78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1295984328"/>
        <c:axId val="1295984904"/>
      </c:barChart>
      <c:catAx>
        <c:axId val="129598432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295984904"/>
        <c:crosses val="autoZero"/>
        <c:auto val="1"/>
        <c:lblAlgn val="ctr"/>
        <c:lblOffset val="100"/>
        <c:noMultiLvlLbl val="0"/>
      </c:catAx>
      <c:valAx>
        <c:axId val="129598490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29598432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(4)'!$D$9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(4)'!$A$43:$A$45,'group (4)'!$A$43:$A$45,'group (4)'!$A$43:$A$45)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'group (4)'!$D$43:$D$44</c:f>
              <c:numCache>
                <c:formatCode>0%</c:formatCode>
                <c:ptCount val="2"/>
                <c:pt idx="0">
                  <c:v>0.57158734997450678</c:v>
                </c:pt>
                <c:pt idx="1">
                  <c:v>0.56678807199528691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324-4583-B4A8-C394DFC9C6BE}"/>
            </c:ext>
          </c:extLst>
        </c:ser>
        <c:ser>
          <c:idx val="3"/>
          <c:order val="1"/>
          <c:tx>
            <c:strRef>
              <c:f>'group (4)'!$E$9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(4)'!$A$43:$A$45,'group (4)'!$A$43:$A$45,'group (4)'!$A$43:$A$45)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'group (4)'!$E$43:$E$44</c:f>
              <c:numCache>
                <c:formatCode>0%</c:formatCode>
                <c:ptCount val="2"/>
                <c:pt idx="0">
                  <c:v>0.1576545711071605</c:v>
                </c:pt>
                <c:pt idx="1">
                  <c:v>0.15551031532349976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324-4583-B4A8-C394DFC9C6BE}"/>
            </c:ext>
          </c:extLst>
        </c:ser>
        <c:ser>
          <c:idx val="0"/>
          <c:order val="2"/>
          <c:tx>
            <c:strRef>
              <c:f>'group (4)'!$F$9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(4)'!$A$43:$A$45,'group (4)'!$A$43:$A$45,'group (4)'!$A$43:$A$45)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(4)'!$N$15:$N$17,'group (4)'!$F$43:$F$44)</c:f>
              <c:numCache>
                <c:formatCode>General</c:formatCode>
                <c:ptCount val="5"/>
                <c:pt idx="3" formatCode="0%">
                  <c:v>0.20792069859477133</c:v>
                </c:pt>
                <c:pt idx="4" formatCode="0%">
                  <c:v>0.20155762210733222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324-4583-B4A8-C394DFC9C6BE}"/>
            </c:ext>
          </c:extLst>
        </c:ser>
        <c:ser>
          <c:idx val="1"/>
          <c:order val="3"/>
          <c:tx>
            <c:strRef>
              <c:f>'group (4)'!$G$9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(4)'!$A$43:$A$45,'group (4)'!$A$43:$A$45,'group (4)'!$A$43:$A$45)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(4)'!$N$15:$N$17,'group (4)'!$G$43:$G$44)</c:f>
              <c:numCache>
                <c:formatCode>General</c:formatCode>
                <c:ptCount val="5"/>
                <c:pt idx="3" formatCode="0%">
                  <c:v>0.52132122248689594</c:v>
                </c:pt>
                <c:pt idx="4" formatCode="0%">
                  <c:v>0.52074076521145451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324-4583-B4A8-C394DFC9C6BE}"/>
            </c:ext>
          </c:extLst>
        </c:ser>
        <c:ser>
          <c:idx val="4"/>
          <c:order val="4"/>
          <c:tx>
            <c:strRef>
              <c:f>'group (4)'!$H$9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(4)'!$A$43:$A$45,'group (4)'!$A$43:$A$45,'group (4)'!$A$43:$A$45)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(4)'!$N$15:$N$20,'group (4)'!$H$43:$H$44)</c:f>
              <c:numCache>
                <c:formatCode>General</c:formatCode>
                <c:ptCount val="8"/>
                <c:pt idx="6" formatCode="0%">
                  <c:v>0.55316210171924018</c:v>
                </c:pt>
                <c:pt idx="7" formatCode="0%">
                  <c:v>0.54835015389020114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324-4583-B4A8-C394DFC9C6BE}"/>
            </c:ext>
          </c:extLst>
        </c:ser>
        <c:ser>
          <c:idx val="5"/>
          <c:order val="5"/>
          <c:tx>
            <c:strRef>
              <c:f>'group (4)'!$I$9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(4)'!$A$43:$A$45,'group (4)'!$A$43:$A$45,'group (4)'!$A$43:$A$45)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(4)'!$N$15:$N$20,'group (4)'!$I$43:$I$44)</c:f>
              <c:numCache>
                <c:formatCode>General</c:formatCode>
                <c:ptCount val="8"/>
                <c:pt idx="6" formatCode="0%">
                  <c:v>0.17607981936242706</c:v>
                </c:pt>
                <c:pt idx="7" formatCode="0%">
                  <c:v>0.17394823342858559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324-4583-B4A8-C394DFC9C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1296179208"/>
        <c:axId val="1296179784"/>
      </c:barChart>
      <c:catAx>
        <c:axId val="129617920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296179784"/>
        <c:crosses val="autoZero"/>
        <c:auto val="1"/>
        <c:lblAlgn val="ctr"/>
        <c:lblOffset val="100"/>
        <c:noMultiLvlLbl val="0"/>
      </c:catAx>
      <c:valAx>
        <c:axId val="129617978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29617920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89E-463E-B939-1DA4D87E478E}"/>
              </c:ext>
            </c:extLst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89E-463E-B939-1DA4D87E478E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89E-463E-B939-1DA4D87E478E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89E-463E-B939-1DA4D87E478E}"/>
              </c:ext>
            </c:extLst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089E-463E-B939-1DA4D87E478E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('group (4)'!$C$107,'group (4)'!$O$108,'group (4)'!$D$107,'group (4)'!$E$107,'group (4)'!$O$109,'group (4)'!$F$107,'group (4)'!$G$107,'group (4)'!$O$110,'group (4)'!$H$107,'group (4)'!$I$107)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(4)'!$C$108,'group (4)'!$O$108,'group (4)'!$D$108,'group (4)'!$E$108,'group (4)'!$O$108,'group (4)'!$F$108,'group (4)'!$G$108,'group (4)'!$O$109,'group (4)'!$H$108,'group (4)'!$I$108)</c:f>
              <c:numCache>
                <c:formatCode>General</c:formatCode>
                <c:ptCount val="10"/>
                <c:pt idx="0" formatCode="0%">
                  <c:v>0.88295190338875518</c:v>
                </c:pt>
                <c:pt idx="2" formatCode="0%">
                  <c:v>0.8675925051916179</c:v>
                </c:pt>
                <c:pt idx="3" formatCode="0%">
                  <c:v>0.93863844422960108</c:v>
                </c:pt>
                <c:pt idx="5" formatCode="0%">
                  <c:v>0.7538648173496727</c:v>
                </c:pt>
                <c:pt idx="6" formatCode="0%">
                  <c:v>0.93443623963114564</c:v>
                </c:pt>
                <c:pt idx="8" formatCode="0%">
                  <c:v>0.8663521092416484</c:v>
                </c:pt>
                <c:pt idx="9" formatCode="0%">
                  <c:v>0.93510084954152339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089E-463E-B939-1DA4D87E4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96182088"/>
        <c:axId val="1296182664"/>
      </c:barChart>
      <c:catAx>
        <c:axId val="1296182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96182664"/>
        <c:crosses val="autoZero"/>
        <c:auto val="1"/>
        <c:lblAlgn val="ctr"/>
        <c:lblOffset val="100"/>
        <c:noMultiLvlLbl val="0"/>
      </c:catAx>
      <c:valAx>
        <c:axId val="129618266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296182088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(4)'!$D$9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(4)'!$A$76:$A$78,'group (4)'!$A$76:$A$78,'group (4)'!$A$76:$A$78)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'group (4)'!$D$76:$D$77</c:f>
              <c:numCache>
                <c:formatCode>0%</c:formatCode>
                <c:ptCount val="2"/>
                <c:pt idx="0">
                  <c:v>0.604718934671302</c:v>
                </c:pt>
                <c:pt idx="1">
                  <c:v>0.60246245484735095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F84-4A07-BDA3-C741DBE928CA}"/>
            </c:ext>
          </c:extLst>
        </c:ser>
        <c:ser>
          <c:idx val="3"/>
          <c:order val="1"/>
          <c:tx>
            <c:strRef>
              <c:f>'group (4)'!$E$9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(4)'!$A$76:$A$78,'group (4)'!$A$76:$A$78,'group (4)'!$A$76:$A$78)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'group (4)'!$E$76:$E$77</c:f>
              <c:numCache>
                <c:formatCode>0%</c:formatCode>
                <c:ptCount val="2"/>
                <c:pt idx="0">
                  <c:v>0.16339743832350223</c:v>
                </c:pt>
                <c:pt idx="1">
                  <c:v>0.16308907514965457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F84-4A07-BDA3-C741DBE928CA}"/>
            </c:ext>
          </c:extLst>
        </c:ser>
        <c:ser>
          <c:idx val="0"/>
          <c:order val="2"/>
          <c:tx>
            <c:strRef>
              <c:f>'group (4)'!$F$9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(4)'!$A$76:$A$78,'group (4)'!$A$76:$A$78,'group (4)'!$A$76:$A$78)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(4)'!$K$75:$K$77,'group (4)'!$F$76:$F$77)</c:f>
              <c:numCache>
                <c:formatCode>General</c:formatCode>
                <c:ptCount val="5"/>
                <c:pt idx="3" formatCode="0%">
                  <c:v>0.23128754250988068</c:v>
                </c:pt>
                <c:pt idx="4" formatCode="0%">
                  <c:v>0.22951978353705418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F84-4A07-BDA3-C741DBE928CA}"/>
            </c:ext>
          </c:extLst>
        </c:ser>
        <c:ser>
          <c:idx val="1"/>
          <c:order val="3"/>
          <c:tx>
            <c:strRef>
              <c:f>'group (4)'!$G$9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(4)'!$A$76:$A$78,'group (4)'!$A$76:$A$78,'group (4)'!$A$76:$A$78)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(4)'!$K$75:$K$77,'group (4)'!$G$76:$G$77)</c:f>
              <c:numCache>
                <c:formatCode>General</c:formatCode>
                <c:ptCount val="5"/>
                <c:pt idx="3" formatCode="0%">
                  <c:v>0.53682883048492347</c:v>
                </c:pt>
                <c:pt idx="4" formatCode="0%">
                  <c:v>0.53603174645995144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F84-4A07-BDA3-C741DBE928CA}"/>
            </c:ext>
          </c:extLst>
        </c:ser>
        <c:ser>
          <c:idx val="4"/>
          <c:order val="4"/>
          <c:tx>
            <c:strRef>
              <c:f>'group (4)'!$H$9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(4)'!$A$76:$A$78,'group (4)'!$A$76:$A$78,'group (4)'!$A$76:$A$78)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(4)'!$K$75:$K$80,'group (4)'!$H$76:$H$77)</c:f>
              <c:numCache>
                <c:formatCode>General</c:formatCode>
                <c:ptCount val="8"/>
                <c:pt idx="6" formatCode="0%">
                  <c:v>0.58469671329011608</c:v>
                </c:pt>
                <c:pt idx="7" formatCode="0%">
                  <c:v>0.58155532834979373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F84-4A07-BDA3-C741DBE928CA}"/>
            </c:ext>
          </c:extLst>
        </c:ser>
        <c:ser>
          <c:idx val="5"/>
          <c:order val="5"/>
          <c:tx>
            <c:strRef>
              <c:f>'group (4)'!$I$9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(4)'!$A$76:$A$78,'group (4)'!$A$76:$A$78,'group (4)'!$A$76:$A$78)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(4)'!$K$75:$K$80,'group (4)'!$I$76:$I$77)</c:f>
              <c:numCache>
                <c:formatCode>General</c:formatCode>
                <c:ptCount val="8"/>
                <c:pt idx="6" formatCode="0%">
                  <c:v>0.18341965970468813</c:v>
                </c:pt>
                <c:pt idx="7" formatCode="0%">
                  <c:v>0.18399620164721181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F84-4A07-BDA3-C741DBE92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1296336008"/>
        <c:axId val="1296336584"/>
      </c:barChart>
      <c:catAx>
        <c:axId val="129633600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296336584"/>
        <c:crosses val="autoZero"/>
        <c:auto val="1"/>
        <c:lblAlgn val="ctr"/>
        <c:lblOffset val="100"/>
        <c:noMultiLvlLbl val="0"/>
      </c:catAx>
      <c:valAx>
        <c:axId val="129633658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29633600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'group (1)'!$D$43:$D$44</c:f>
              <c:numCache>
                <c:formatCode>0%</c:formatCode>
                <c:ptCount val="2"/>
                <c:pt idx="0">
                  <c:v>0.54006350546875648</c:v>
                </c:pt>
                <c:pt idx="1">
                  <c:v>0.54576822492041821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FF2-4EC1-85DD-9B405A3CDCE4}"/>
            </c:ext>
          </c:extLst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'group (1)'!$E$43:$E$44</c:f>
              <c:numCache>
                <c:formatCode>0%</c:formatCode>
                <c:ptCount val="2"/>
                <c:pt idx="0">
                  <c:v>7.204186227510205E-2</c:v>
                </c:pt>
                <c:pt idx="1">
                  <c:v>7.3640271240929353E-2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FF2-4EC1-85DD-9B405A3CDCE4}"/>
            </c:ext>
          </c:extLst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(1)'!$N$15:$N$17,'group (1)'!$F$43:$F$44)</c:f>
              <c:numCache>
                <c:formatCode>General</c:formatCode>
                <c:ptCount val="5"/>
                <c:pt idx="3" formatCode="0%">
                  <c:v>0.27396358578206115</c:v>
                </c:pt>
                <c:pt idx="4" formatCode="0%">
                  <c:v>0.27465142847524809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FF2-4EC1-85DD-9B405A3CDCE4}"/>
            </c:ext>
          </c:extLst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(1)'!$N$15:$N$17,'group (1)'!$G$43:$G$44)</c:f>
              <c:numCache>
                <c:formatCode>General</c:formatCode>
                <c:ptCount val="5"/>
                <c:pt idx="3" formatCode="0%">
                  <c:v>0.33814178196179734</c:v>
                </c:pt>
                <c:pt idx="4" formatCode="0%">
                  <c:v>0.34475706768609943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FF2-4EC1-85DD-9B405A3CDCE4}"/>
            </c:ext>
          </c:extLst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(1)'!$N$15:$N$20,'group (1)'!$H$43:$H$44)</c:f>
              <c:numCache>
                <c:formatCode>General</c:formatCode>
                <c:ptCount val="8"/>
                <c:pt idx="6" formatCode="0%">
                  <c:v>0.55302541046722475</c:v>
                </c:pt>
                <c:pt idx="7" formatCode="0%">
                  <c:v>0.56007086095641256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FF2-4EC1-85DD-9B405A3CDCE4}"/>
            </c:ext>
          </c:extLst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(1)'!$N$15:$N$20,'group (1)'!$I$43:$I$44)</c:f>
              <c:numCache>
                <c:formatCode>General</c:formatCode>
                <c:ptCount val="8"/>
                <c:pt idx="6" formatCode="0%">
                  <c:v>5.9079957276633795E-2</c:v>
                </c:pt>
                <c:pt idx="7" formatCode="0%">
                  <c:v>5.933763520493502E-2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FF2-4EC1-85DD-9B405A3CD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1293913480"/>
        <c:axId val="1293914056"/>
      </c:barChart>
      <c:catAx>
        <c:axId val="129391348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293914056"/>
        <c:crosses val="autoZero"/>
        <c:auto val="1"/>
        <c:lblAlgn val="ctr"/>
        <c:lblOffset val="100"/>
        <c:noMultiLvlLbl val="0"/>
      </c:catAx>
      <c:valAx>
        <c:axId val="129391405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293913480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(4)'!$D$9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(4)'!$A$139,'group (4)'!$A$139,'group (4)'!$A$139)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'group (4)'!$D$139</c:f>
              <c:numCache>
                <c:formatCode>0%</c:formatCode>
                <c:ptCount val="1"/>
                <c:pt idx="0">
                  <c:v>0.35798582649935123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C83-4DC4-BB80-5C1AE622A8CC}"/>
            </c:ext>
          </c:extLst>
        </c:ser>
        <c:ser>
          <c:idx val="3"/>
          <c:order val="1"/>
          <c:tx>
            <c:strRef>
              <c:f>'group (4)'!$E$9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(4)'!$A$139,'group (4)'!$A$139,'group (4)'!$A$139)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'group (4)'!$E$139</c:f>
              <c:numCache>
                <c:formatCode>0%</c:formatCode>
                <c:ptCount val="1"/>
                <c:pt idx="0">
                  <c:v>0.13603287175080614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C83-4DC4-BB80-5C1AE622A8CC}"/>
            </c:ext>
          </c:extLst>
        </c:ser>
        <c:ser>
          <c:idx val="0"/>
          <c:order val="2"/>
          <c:tx>
            <c:strRef>
              <c:f>'group (4)'!$F$9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(4)'!$A$139,'group (4)'!$A$139,'group (4)'!$A$139)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('group (4)'!$F$140,'group (4)'!$F$139)</c:f>
              <c:numCache>
                <c:formatCode>0%</c:formatCode>
                <c:ptCount val="2"/>
                <c:pt idx="1">
                  <c:v>8.3582471743414502E-2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C83-4DC4-BB80-5C1AE622A8CC}"/>
            </c:ext>
          </c:extLst>
        </c:ser>
        <c:ser>
          <c:idx val="1"/>
          <c:order val="3"/>
          <c:tx>
            <c:strRef>
              <c:f>'group (4)'!$G$9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(4)'!$A$139,'group (4)'!$A$139,'group (4)'!$A$139)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('group (4)'!$G$140,'group (4)'!$G$139)</c:f>
              <c:numCache>
                <c:formatCode>0%</c:formatCode>
                <c:ptCount val="2"/>
                <c:pt idx="1">
                  <c:v>0.41043622650674288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C83-4DC4-BB80-5C1AE622A8CC}"/>
            </c:ext>
          </c:extLst>
        </c:ser>
        <c:ser>
          <c:idx val="4"/>
          <c:order val="4"/>
          <c:tx>
            <c:strRef>
              <c:f>'group (4)'!$H$9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(4)'!$A$139,'group (4)'!$A$139,'group (4)'!$A$139)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('group (4)'!$H$140:$H$141,'group (4)'!$H$139)</c:f>
              <c:numCache>
                <c:formatCode>General</c:formatCode>
                <c:ptCount val="3"/>
                <c:pt idx="2" formatCode="0%">
                  <c:v>0.3590193384203767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C83-4DC4-BB80-5C1AE622A8CC}"/>
            </c:ext>
          </c:extLst>
        </c:ser>
        <c:ser>
          <c:idx val="5"/>
          <c:order val="5"/>
          <c:tx>
            <c:strRef>
              <c:f>'group (4)'!$I$9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(4)'!$A$139,'group (4)'!$A$139,'group (4)'!$A$139)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('group (4)'!$I$140:$I$141,'group (4)'!$I$139)</c:f>
              <c:numCache>
                <c:formatCode>General</c:formatCode>
                <c:ptCount val="3"/>
                <c:pt idx="2" formatCode="0%">
                  <c:v>0.13499935982978073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C83-4DC4-BB80-5C1AE622A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1296342344"/>
        <c:axId val="1296539656"/>
      </c:barChart>
      <c:catAx>
        <c:axId val="1296342344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1296539656"/>
        <c:crosses val="autoZero"/>
        <c:auto val="1"/>
        <c:lblAlgn val="ctr"/>
        <c:lblOffset val="100"/>
        <c:noMultiLvlLbl val="0"/>
      </c:catAx>
      <c:valAx>
        <c:axId val="129653965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296342344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(5)'!$D$9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(5)'!$A$10:$A$12,'group (5)'!$A$10:$A$12,'group (5)'!$A$10:$A$12)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'group (5)'!$D$10:$D$11</c:f>
              <c:numCache>
                <c:formatCode>0%</c:formatCode>
                <c:ptCount val="2"/>
                <c:pt idx="0">
                  <c:v>0.53242556375457972</c:v>
                </c:pt>
                <c:pt idx="1">
                  <c:v>0.52103650363742249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28-4402-A91F-6FDCFFD82BA4}"/>
            </c:ext>
          </c:extLst>
        </c:ser>
        <c:ser>
          <c:idx val="3"/>
          <c:order val="1"/>
          <c:tx>
            <c:strRef>
              <c:f>'group (5)'!$E$9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(5)'!$A$10:$A$12,'group (5)'!$A$10:$A$12,'group (5)'!$A$10:$A$12)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'group (5)'!$E$10:$E$11</c:f>
              <c:numCache>
                <c:formatCode>0%</c:formatCode>
                <c:ptCount val="2"/>
                <c:pt idx="0">
                  <c:v>9.6737017733973196E-2</c:v>
                </c:pt>
                <c:pt idx="1">
                  <c:v>9.5053660069698009E-2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728-4402-A91F-6FDCFFD82BA4}"/>
            </c:ext>
          </c:extLst>
        </c:ser>
        <c:ser>
          <c:idx val="0"/>
          <c:order val="2"/>
          <c:tx>
            <c:strRef>
              <c:f>'group (5)'!$F$9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(5)'!$A$10:$A$12,'group (5)'!$A$10:$A$12,'group (5)'!$A$10:$A$12)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('group (5)'!$N$15:$N$17,'group (5)'!$F$10:$F$11)</c:f>
              <c:numCache>
                <c:formatCode>General</c:formatCode>
                <c:ptCount val="5"/>
                <c:pt idx="3" formatCode="0%">
                  <c:v>0.22666288250167707</c:v>
                </c:pt>
                <c:pt idx="4" formatCode="0%">
                  <c:v>0.222199369575064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728-4402-A91F-6FDCFFD82BA4}"/>
            </c:ext>
          </c:extLst>
        </c:ser>
        <c:ser>
          <c:idx val="1"/>
          <c:order val="3"/>
          <c:tx>
            <c:strRef>
              <c:f>'group (5)'!$G$9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(5)'!$A$10:$A$12,'group (5)'!$A$10:$A$12,'group (5)'!$A$10:$A$12)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('group (5)'!$N$15:$N$17,'group (5)'!$G$10:$G$11)</c:f>
              <c:numCache>
                <c:formatCode>General</c:formatCode>
                <c:ptCount val="5"/>
                <c:pt idx="3" formatCode="0%">
                  <c:v>0.40249969898687582</c:v>
                </c:pt>
                <c:pt idx="4" formatCode="0%">
                  <c:v>0.39389079413205647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728-4402-A91F-6FDCFFD82BA4}"/>
            </c:ext>
          </c:extLst>
        </c:ser>
        <c:ser>
          <c:idx val="4"/>
          <c:order val="4"/>
          <c:tx>
            <c:strRef>
              <c:f>'group (5)'!$H$9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(5)'!$A$10:$A$12,'group (5)'!$A$10:$A$12,'group (5)'!$A$10:$A$12)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('group (5)'!$N$15:$N$20,'group (5)'!$H$10:$H$11)</c:f>
              <c:numCache>
                <c:formatCode>General</c:formatCode>
                <c:ptCount val="8"/>
                <c:pt idx="6" formatCode="0%">
                  <c:v>0.52663966148924091</c:v>
                </c:pt>
                <c:pt idx="7" formatCode="0%">
                  <c:v>0.5148385576025365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728-4402-A91F-6FDCFFD82BA4}"/>
            </c:ext>
          </c:extLst>
        </c:ser>
        <c:ser>
          <c:idx val="5"/>
          <c:order val="5"/>
          <c:tx>
            <c:strRef>
              <c:f>'group (5)'!$I$9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(5)'!$A$10:$A$12,'group (5)'!$A$10:$A$12,'group (5)'!$A$10:$A$12)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('group (5)'!$N$15:$N$20,'group (5)'!$I$10:$I$11)</c:f>
              <c:numCache>
                <c:formatCode>General</c:formatCode>
                <c:ptCount val="8"/>
                <c:pt idx="6" formatCode="0%">
                  <c:v>0.10252291999931197</c:v>
                </c:pt>
                <c:pt idx="7" formatCode="0%">
                  <c:v>0.10125160610458399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D728-4402-A91F-6FDCFFD82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1296545416"/>
        <c:axId val="1296545992"/>
      </c:barChart>
      <c:catAx>
        <c:axId val="129654541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296545992"/>
        <c:crosses val="autoZero"/>
        <c:auto val="1"/>
        <c:lblAlgn val="ctr"/>
        <c:lblOffset val="100"/>
        <c:noMultiLvlLbl val="0"/>
      </c:catAx>
      <c:valAx>
        <c:axId val="1296545992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296545416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(5)'!$D$9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(5)'!$A$43:$A$45,'group (5)'!$A$43:$A$45,'group (5)'!$A$43:$A$45)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'group (5)'!$D$43:$D$44</c:f>
              <c:numCache>
                <c:formatCode>0%</c:formatCode>
                <c:ptCount val="2"/>
                <c:pt idx="0">
                  <c:v>0.56781764937278723</c:v>
                </c:pt>
                <c:pt idx="1">
                  <c:v>0.56844608424927323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C69-48E7-A558-2BCCC239E0D8}"/>
            </c:ext>
          </c:extLst>
        </c:ser>
        <c:ser>
          <c:idx val="3"/>
          <c:order val="1"/>
          <c:tx>
            <c:strRef>
              <c:f>'group (5)'!$E$9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(5)'!$A$43:$A$45,'group (5)'!$A$43:$A$45,'group (5)'!$A$43:$A$45)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'group (5)'!$E$43:$E$44</c:f>
              <c:numCache>
                <c:formatCode>0%</c:formatCode>
                <c:ptCount val="2"/>
                <c:pt idx="0">
                  <c:v>0.10000437082040299</c:v>
                </c:pt>
                <c:pt idx="1">
                  <c:v>0.10187144159485353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C69-48E7-A558-2BCCC239E0D8}"/>
            </c:ext>
          </c:extLst>
        </c:ser>
        <c:ser>
          <c:idx val="0"/>
          <c:order val="2"/>
          <c:tx>
            <c:strRef>
              <c:f>'group (5)'!$F$9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(5)'!$A$43:$A$45,'group (5)'!$A$43:$A$45,'group (5)'!$A$43:$A$45)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(5)'!$N$15:$N$17,'group (5)'!$F$43:$F$44)</c:f>
              <c:numCache>
                <c:formatCode>General</c:formatCode>
                <c:ptCount val="5"/>
                <c:pt idx="3" formatCode="0%">
                  <c:v>0.25547445255474455</c:v>
                </c:pt>
                <c:pt idx="4" formatCode="0%">
                  <c:v>0.25082133581024135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C69-48E7-A558-2BCCC239E0D8}"/>
            </c:ext>
          </c:extLst>
        </c:ser>
        <c:ser>
          <c:idx val="1"/>
          <c:order val="3"/>
          <c:tx>
            <c:strRef>
              <c:f>'group (5)'!$G$9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(5)'!$A$43:$A$45,'group (5)'!$A$43:$A$45,'group (5)'!$A$43:$A$45)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(5)'!$N$15:$N$17,'group (5)'!$G$43:$G$44)</c:f>
              <c:numCache>
                <c:formatCode>General</c:formatCode>
                <c:ptCount val="5"/>
                <c:pt idx="3" formatCode="0%">
                  <c:v>0.41234756763844571</c:v>
                </c:pt>
                <c:pt idx="4" formatCode="0%">
                  <c:v>0.4194961900338855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C69-48E7-A558-2BCCC239E0D8}"/>
            </c:ext>
          </c:extLst>
        </c:ser>
        <c:ser>
          <c:idx val="4"/>
          <c:order val="4"/>
          <c:tx>
            <c:strRef>
              <c:f>'group (5)'!$H$9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(5)'!$A$43:$A$45,'group (5)'!$A$43:$A$45,'group (5)'!$A$43:$A$45)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(5)'!$N$15:$N$20,'group (5)'!$H$43:$H$44)</c:f>
              <c:numCache>
                <c:formatCode>General</c:formatCode>
                <c:ptCount val="8"/>
                <c:pt idx="6" formatCode="0%">
                  <c:v>0.56020805105118232</c:v>
                </c:pt>
                <c:pt idx="7" formatCode="0%">
                  <c:v>0.56230756660990422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C69-48E7-A558-2BCCC239E0D8}"/>
            </c:ext>
          </c:extLst>
        </c:ser>
        <c:ser>
          <c:idx val="5"/>
          <c:order val="5"/>
          <c:tx>
            <c:strRef>
              <c:f>'group (5)'!$I$9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(5)'!$A$43:$A$45,'group (5)'!$A$43:$A$45,'group (5)'!$A$43:$A$45)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(5)'!$N$15:$N$20,'group (5)'!$I$43:$I$44)</c:f>
              <c:numCache>
                <c:formatCode>General</c:formatCode>
                <c:ptCount val="8"/>
                <c:pt idx="6" formatCode="0%">
                  <c:v>0.10761396914200795</c:v>
                </c:pt>
                <c:pt idx="7" formatCode="0%">
                  <c:v>0.10800995923422262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C69-48E7-A558-2BCCC239E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1296830408"/>
        <c:axId val="1296830984"/>
      </c:barChart>
      <c:catAx>
        <c:axId val="129683040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296830984"/>
        <c:crosses val="autoZero"/>
        <c:auto val="1"/>
        <c:lblAlgn val="ctr"/>
        <c:lblOffset val="100"/>
        <c:noMultiLvlLbl val="0"/>
      </c:catAx>
      <c:valAx>
        <c:axId val="129683098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29683040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0E4-40BE-9B63-814F39BCA6B5}"/>
              </c:ext>
            </c:extLst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0E4-40BE-9B63-814F39BCA6B5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0E4-40BE-9B63-814F39BCA6B5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0E4-40BE-9B63-814F39BCA6B5}"/>
              </c:ext>
            </c:extLst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00E4-40BE-9B63-814F39BCA6B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('group (5)'!$C$107,'group (5)'!$O$108,'group (5)'!$D$107,'group (5)'!$E$107,'group (5)'!$O$109,'group (5)'!$F$107,'group (5)'!$G$107,'group (5)'!$O$110,'group (5)'!$H$107,'group (5)'!$I$107)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(5)'!$C$108,'group (5)'!$O$108,'group (5)'!$D$108,'group (5)'!$E$108,'group (5)'!$O$108,'group (5)'!$F$108,'group (5)'!$G$108,'group (5)'!$O$109,'group (5)'!$H$108,'group (5)'!$I$108)</c:f>
              <c:numCache>
                <c:formatCode>General</c:formatCode>
                <c:ptCount val="10"/>
                <c:pt idx="0" formatCode="0%">
                  <c:v>0.8358967478450956</c:v>
                </c:pt>
                <c:pt idx="2" formatCode="0%">
                  <c:v>0.82491090053960014</c:v>
                </c:pt>
                <c:pt idx="3" formatCode="0%">
                  <c:v>0.89827360139860135</c:v>
                </c:pt>
                <c:pt idx="5" formatCode="0%">
                  <c:v>0.72727117194183066</c:v>
                </c:pt>
                <c:pt idx="6" formatCode="0%">
                  <c:v>0.90319691332506546</c:v>
                </c:pt>
                <c:pt idx="8" formatCode="0%">
                  <c:v>0.82376921276429738</c:v>
                </c:pt>
                <c:pt idx="9" formatCode="0%">
                  <c:v>0.89902928394460013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00E4-40BE-9B63-814F39BCA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96833288"/>
        <c:axId val="1296833864"/>
      </c:barChart>
      <c:catAx>
        <c:axId val="1296833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96833864"/>
        <c:crosses val="autoZero"/>
        <c:auto val="1"/>
        <c:lblAlgn val="ctr"/>
        <c:lblOffset val="100"/>
        <c:noMultiLvlLbl val="0"/>
      </c:catAx>
      <c:valAx>
        <c:axId val="129683386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296833288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(5)'!$D$9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(5)'!$A$76:$A$78,'group (5)'!$A$76:$A$78,'group (5)'!$A$76:$A$78)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'group (5)'!$D$76:$D$77</c:f>
              <c:numCache>
                <c:formatCode>0%</c:formatCode>
                <c:ptCount val="2"/>
                <c:pt idx="0">
                  <c:v>0.60996784200538623</c:v>
                </c:pt>
                <c:pt idx="1">
                  <c:v>0.6051226015123039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AC9-4199-A8B5-4EA8FE11695D}"/>
            </c:ext>
          </c:extLst>
        </c:ser>
        <c:ser>
          <c:idx val="3"/>
          <c:order val="1"/>
          <c:tx>
            <c:strRef>
              <c:f>'group (5)'!$E$9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(5)'!$A$76:$A$78,'group (5)'!$A$76:$A$78,'group (5)'!$A$76:$A$78)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'group (5)'!$E$76:$E$77</c:f>
              <c:numCache>
                <c:formatCode>0%</c:formatCode>
                <c:ptCount val="2"/>
                <c:pt idx="0">
                  <c:v>0.10577366680681341</c:v>
                </c:pt>
                <c:pt idx="1">
                  <c:v>0.1050635954368635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AC9-4199-A8B5-4EA8FE11695D}"/>
            </c:ext>
          </c:extLst>
        </c:ser>
        <c:ser>
          <c:idx val="0"/>
          <c:order val="2"/>
          <c:tx>
            <c:strRef>
              <c:f>'group (5)'!$F$9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(5)'!$A$76:$A$78,'group (5)'!$A$76:$A$78,'group (5)'!$A$76:$A$78)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(5)'!$K$75:$K$77,'group (5)'!$F$76:$F$77)</c:f>
              <c:numCache>
                <c:formatCode>General</c:formatCode>
                <c:ptCount val="5"/>
                <c:pt idx="3" formatCode="0%">
                  <c:v>0.28571753235685149</c:v>
                </c:pt>
                <c:pt idx="4" formatCode="0%">
                  <c:v>0.28346955723589318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AC9-4199-A8B5-4EA8FE11695D}"/>
            </c:ext>
          </c:extLst>
        </c:ser>
        <c:ser>
          <c:idx val="1"/>
          <c:order val="3"/>
          <c:tx>
            <c:strRef>
              <c:f>'group (5)'!$G$9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(5)'!$A$76:$A$78,'group (5)'!$A$76:$A$78,'group (5)'!$A$76:$A$78)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(5)'!$K$75:$K$77,'group (5)'!$G$76:$G$77)</c:f>
              <c:numCache>
                <c:formatCode>General</c:formatCode>
                <c:ptCount val="5"/>
                <c:pt idx="3" formatCode="0%">
                  <c:v>0.43002397645534812</c:v>
                </c:pt>
                <c:pt idx="4" formatCode="0%">
                  <c:v>0.42671663971327417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AC9-4199-A8B5-4EA8FE11695D}"/>
            </c:ext>
          </c:extLst>
        </c:ser>
        <c:ser>
          <c:idx val="4"/>
          <c:order val="4"/>
          <c:tx>
            <c:strRef>
              <c:f>'group (5)'!$H$9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(5)'!$A$76:$A$78,'group (5)'!$A$76:$A$78,'group (5)'!$A$76:$A$78)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(5)'!$K$75:$K$80,'group (5)'!$H$76:$H$77)</c:f>
              <c:numCache>
                <c:formatCode>General</c:formatCode>
                <c:ptCount val="8"/>
                <c:pt idx="6" formatCode="0%">
                  <c:v>0.60037271456654884</c:v>
                </c:pt>
                <c:pt idx="7" formatCode="0%">
                  <c:v>0.59538659906464442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AC9-4199-A8B5-4EA8FE11695D}"/>
            </c:ext>
          </c:extLst>
        </c:ser>
        <c:ser>
          <c:idx val="5"/>
          <c:order val="5"/>
          <c:tx>
            <c:strRef>
              <c:f>'group (5)'!$I$9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(5)'!$A$76:$A$78,'group (5)'!$A$76:$A$78,'group (5)'!$A$76:$A$78)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(5)'!$K$75:$K$80,'group (5)'!$I$76:$I$77)</c:f>
              <c:numCache>
                <c:formatCode>General</c:formatCode>
                <c:ptCount val="8"/>
                <c:pt idx="6" formatCode="0%">
                  <c:v>0.11536879424565072</c:v>
                </c:pt>
                <c:pt idx="7" formatCode="0%">
                  <c:v>0.11479959788452293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AC9-4199-A8B5-4EA8FE116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1297044552"/>
        <c:axId val="1297045128"/>
      </c:barChart>
      <c:catAx>
        <c:axId val="129704455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297045128"/>
        <c:crosses val="autoZero"/>
        <c:auto val="1"/>
        <c:lblAlgn val="ctr"/>
        <c:lblOffset val="100"/>
        <c:noMultiLvlLbl val="0"/>
      </c:catAx>
      <c:valAx>
        <c:axId val="129704512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297044552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(5)'!$D$9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(5)'!$A$139,'group (5)'!$A$139,'group (5)'!$A$139)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'group (5)'!$D$139</c:f>
              <c:numCache>
                <c:formatCode>0%</c:formatCode>
                <c:ptCount val="1"/>
                <c:pt idx="0">
                  <c:v>0.27947897677996758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0C-473C-BC77-041540E66BC6}"/>
            </c:ext>
          </c:extLst>
        </c:ser>
        <c:ser>
          <c:idx val="3"/>
          <c:order val="1"/>
          <c:tx>
            <c:strRef>
              <c:f>'group (5)'!$E$9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(5)'!$A$139,'group (5)'!$A$139,'group (5)'!$A$139)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'group (5)'!$E$139</c:f>
              <c:numCache>
                <c:formatCode>0%</c:formatCode>
                <c:ptCount val="1"/>
                <c:pt idx="0">
                  <c:v>7.9500956849778162E-2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30C-473C-BC77-041540E66BC6}"/>
            </c:ext>
          </c:extLst>
        </c:ser>
        <c:ser>
          <c:idx val="0"/>
          <c:order val="2"/>
          <c:tx>
            <c:strRef>
              <c:f>'group (5)'!$F$9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(5)'!$A$139,'group (5)'!$A$139,'group (5)'!$A$139)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('group (5)'!$F$140,'group (5)'!$F$139)</c:f>
              <c:numCache>
                <c:formatCode>0%</c:formatCode>
                <c:ptCount val="2"/>
                <c:pt idx="1">
                  <c:v>7.6734335019268393E-2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30C-473C-BC77-041540E66BC6}"/>
            </c:ext>
          </c:extLst>
        </c:ser>
        <c:ser>
          <c:idx val="1"/>
          <c:order val="3"/>
          <c:tx>
            <c:strRef>
              <c:f>'group (5)'!$G$9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(5)'!$A$139,'group (5)'!$A$139,'group (5)'!$A$139)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('group (5)'!$G$140,'group (5)'!$G$139)</c:f>
              <c:numCache>
                <c:formatCode>0%</c:formatCode>
                <c:ptCount val="2"/>
                <c:pt idx="1">
                  <c:v>0.28224559861047732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30C-473C-BC77-041540E66BC6}"/>
            </c:ext>
          </c:extLst>
        </c:ser>
        <c:ser>
          <c:idx val="4"/>
          <c:order val="4"/>
          <c:tx>
            <c:strRef>
              <c:f>'group (5)'!$H$9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(5)'!$A$139,'group (5)'!$A$139,'group (5)'!$A$139)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('group (5)'!$H$140:$H$141,'group (5)'!$H$139)</c:f>
              <c:numCache>
                <c:formatCode>General</c:formatCode>
                <c:ptCount val="3"/>
                <c:pt idx="2" formatCode="0%">
                  <c:v>0.2839514431588227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30C-473C-BC77-041540E66BC6}"/>
            </c:ext>
          </c:extLst>
        </c:ser>
        <c:ser>
          <c:idx val="5"/>
          <c:order val="5"/>
          <c:tx>
            <c:strRef>
              <c:f>'group (5)'!$I$9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(5)'!$A$139,'group (5)'!$A$139,'group (5)'!$A$139)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('group (5)'!$I$140:$I$141,'group (5)'!$I$139)</c:f>
              <c:numCache>
                <c:formatCode>General</c:formatCode>
                <c:ptCount val="3"/>
                <c:pt idx="2" formatCode="0%">
                  <c:v>7.5028490470922998E-2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30C-473C-BC77-041540E66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1297264008"/>
        <c:axId val="1297264584"/>
      </c:barChart>
      <c:catAx>
        <c:axId val="1297264008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1297264584"/>
        <c:crosses val="autoZero"/>
        <c:auto val="1"/>
        <c:lblAlgn val="ctr"/>
        <c:lblOffset val="100"/>
        <c:noMultiLvlLbl val="0"/>
      </c:catAx>
      <c:valAx>
        <c:axId val="129726458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29726400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(6)'!$D$9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(6)'!$A$10:$A$12,'group (6)'!$A$10:$A$12,'group (6)'!$A$10:$A$12)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'group (6)'!$D$10:$D$11</c:f>
              <c:numCache>
                <c:formatCode>0%</c:formatCode>
                <c:ptCount val="2"/>
                <c:pt idx="0">
                  <c:v>0.54219412445754933</c:v>
                </c:pt>
                <c:pt idx="1">
                  <c:v>0.54151816848891554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C5F-4E63-947B-274664F4E189}"/>
            </c:ext>
          </c:extLst>
        </c:ser>
        <c:ser>
          <c:idx val="3"/>
          <c:order val="1"/>
          <c:tx>
            <c:strRef>
              <c:f>'group (6)'!$E$9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(6)'!$A$10:$A$12,'group (6)'!$A$10:$A$12,'group (6)'!$A$10:$A$12)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'group (6)'!$E$10:$E$11</c:f>
              <c:numCache>
                <c:formatCode>0%</c:formatCode>
                <c:ptCount val="2"/>
                <c:pt idx="0">
                  <c:v>0.13602372206535229</c:v>
                </c:pt>
                <c:pt idx="1">
                  <c:v>0.12553106975433048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C5F-4E63-947B-274664F4E189}"/>
            </c:ext>
          </c:extLst>
        </c:ser>
        <c:ser>
          <c:idx val="0"/>
          <c:order val="2"/>
          <c:tx>
            <c:strRef>
              <c:f>'group (6)'!$F$9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(6)'!$A$10:$A$12,'group (6)'!$A$10:$A$12,'group (6)'!$A$10:$A$12)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('group (6)'!$N$15:$N$17,'group (6)'!$F$10:$F$11)</c:f>
              <c:numCache>
                <c:formatCode>General</c:formatCode>
                <c:ptCount val="5"/>
                <c:pt idx="3" formatCode="0%">
                  <c:v>0.2019740623203978</c:v>
                </c:pt>
                <c:pt idx="4" formatCode="0%">
                  <c:v>0.20533110746234232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C5F-4E63-947B-274664F4E189}"/>
            </c:ext>
          </c:extLst>
        </c:ser>
        <c:ser>
          <c:idx val="1"/>
          <c:order val="3"/>
          <c:tx>
            <c:strRef>
              <c:f>'group (6)'!$G$9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(6)'!$A$10:$A$12,'group (6)'!$A$10:$A$12,'group (6)'!$A$10:$A$12)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('group (6)'!$N$15:$N$17,'group (6)'!$G$10:$G$11)</c:f>
              <c:numCache>
                <c:formatCode>General</c:formatCode>
                <c:ptCount val="5"/>
                <c:pt idx="3" formatCode="0%">
                  <c:v>0.47624378420250379</c:v>
                </c:pt>
                <c:pt idx="4" formatCode="0%">
                  <c:v>0.46171813078090362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C5F-4E63-947B-274664F4E189}"/>
            </c:ext>
          </c:extLst>
        </c:ser>
        <c:ser>
          <c:idx val="4"/>
          <c:order val="4"/>
          <c:tx>
            <c:strRef>
              <c:f>'group (6)'!$H$9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(6)'!$A$10:$A$12,'group (6)'!$A$10:$A$12,'group (6)'!$A$10:$A$12)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('group (6)'!$N$15:$N$20,'group (6)'!$H$10:$H$11)</c:f>
              <c:numCache>
                <c:formatCode>General</c:formatCode>
                <c:ptCount val="8"/>
                <c:pt idx="6" formatCode="0%">
                  <c:v>0.53478930841183769</c:v>
                </c:pt>
                <c:pt idx="7" formatCode="0%">
                  <c:v>0.52909465992315619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C5F-4E63-947B-274664F4E189}"/>
            </c:ext>
          </c:extLst>
        </c:ser>
        <c:ser>
          <c:idx val="5"/>
          <c:order val="5"/>
          <c:tx>
            <c:strRef>
              <c:f>'group (6)'!$I$9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(6)'!$A$10:$A$12,'group (6)'!$A$10:$A$12,'group (6)'!$A$10:$A$12)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('group (6)'!$N$15:$N$20,'group (6)'!$I$10:$I$11)</c:f>
              <c:numCache>
                <c:formatCode>General</c:formatCode>
                <c:ptCount val="8"/>
                <c:pt idx="6" formatCode="0%">
                  <c:v>0.1434285381110639</c:v>
                </c:pt>
                <c:pt idx="7" formatCode="0%">
                  <c:v>0.13795457832008975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5C5F-4E63-947B-274664F4E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1297409736"/>
        <c:axId val="1297410312"/>
      </c:barChart>
      <c:catAx>
        <c:axId val="129740973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297410312"/>
        <c:crosses val="autoZero"/>
        <c:auto val="1"/>
        <c:lblAlgn val="ctr"/>
        <c:lblOffset val="100"/>
        <c:noMultiLvlLbl val="0"/>
      </c:catAx>
      <c:valAx>
        <c:axId val="1297410312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297409736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(6)'!$D$9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(6)'!$A$43:$A$45,'group (6)'!$A$43:$A$45,'group (6)'!$A$43:$A$45)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'group (6)'!$D$43:$D$44</c:f>
              <c:numCache>
                <c:formatCode>0%</c:formatCode>
                <c:ptCount val="2"/>
                <c:pt idx="0">
                  <c:v>0.58279984146116692</c:v>
                </c:pt>
                <c:pt idx="1">
                  <c:v>0.57701758331459219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73-4918-ABA7-2757F547BCD4}"/>
            </c:ext>
          </c:extLst>
        </c:ser>
        <c:ser>
          <c:idx val="3"/>
          <c:order val="1"/>
          <c:tx>
            <c:strRef>
              <c:f>'group (6)'!$E$9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(6)'!$A$43:$A$45,'group (6)'!$A$43:$A$45,'group (6)'!$A$43:$A$45)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'group (6)'!$E$43:$E$44</c:f>
              <c:numCache>
                <c:formatCode>0%</c:formatCode>
                <c:ptCount val="2"/>
                <c:pt idx="0">
                  <c:v>0.14165738322848348</c:v>
                </c:pt>
                <c:pt idx="1">
                  <c:v>0.14115461822301073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473-4918-ABA7-2757F547BCD4}"/>
            </c:ext>
          </c:extLst>
        </c:ser>
        <c:ser>
          <c:idx val="0"/>
          <c:order val="2"/>
          <c:tx>
            <c:strRef>
              <c:f>'group (6)'!$F$9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(6)'!$A$43:$A$45,'group (6)'!$A$43:$A$45,'group (6)'!$A$43:$A$45)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(6)'!$N$15:$N$17,'group (6)'!$F$43:$F$44)</c:f>
              <c:numCache>
                <c:formatCode>General</c:formatCode>
                <c:ptCount val="5"/>
                <c:pt idx="3" formatCode="0%">
                  <c:v>0.23051905157242142</c:v>
                </c:pt>
                <c:pt idx="4" formatCode="0%">
                  <c:v>0.22275252588353867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473-4918-ABA7-2757F547BCD4}"/>
            </c:ext>
          </c:extLst>
        </c:ser>
        <c:ser>
          <c:idx val="1"/>
          <c:order val="3"/>
          <c:tx>
            <c:strRef>
              <c:f>'group (6)'!$G$9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(6)'!$A$43:$A$45,'group (6)'!$A$43:$A$45,'group (6)'!$A$43:$A$45)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(6)'!$N$15:$N$17,'group (6)'!$G$43:$G$44)</c:f>
              <c:numCache>
                <c:formatCode>General</c:formatCode>
                <c:ptCount val="5"/>
                <c:pt idx="3" formatCode="0%">
                  <c:v>0.49393817311722904</c:v>
                </c:pt>
                <c:pt idx="4" formatCode="0%">
                  <c:v>0.49541967565406431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473-4918-ABA7-2757F547BCD4}"/>
            </c:ext>
          </c:extLst>
        </c:ser>
        <c:ser>
          <c:idx val="4"/>
          <c:order val="4"/>
          <c:tx>
            <c:strRef>
              <c:f>'group (6)'!$H$9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(6)'!$A$43:$A$45,'group (6)'!$A$43:$A$45,'group (6)'!$A$43:$A$45)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(6)'!$N$15:$N$20,'group (6)'!$H$43:$H$44)</c:f>
              <c:numCache>
                <c:formatCode>General</c:formatCode>
                <c:ptCount val="8"/>
                <c:pt idx="6" formatCode="0%">
                  <c:v>0.57367081009755361</c:v>
                </c:pt>
                <c:pt idx="7" formatCode="0%">
                  <c:v>0.56933789783186317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473-4918-ABA7-2757F547BCD4}"/>
            </c:ext>
          </c:extLst>
        </c:ser>
        <c:ser>
          <c:idx val="5"/>
          <c:order val="5"/>
          <c:tx>
            <c:strRef>
              <c:f>'group (6)'!$I$9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(6)'!$A$43:$A$45,'group (6)'!$A$43:$A$45,'group (6)'!$A$43:$A$45)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(6)'!$N$15:$N$20,'group (6)'!$I$43:$I$44)</c:f>
              <c:numCache>
                <c:formatCode>General</c:formatCode>
                <c:ptCount val="8"/>
                <c:pt idx="6" formatCode="0%">
                  <c:v>0.15078641459209688</c:v>
                </c:pt>
                <c:pt idx="7" formatCode="0%">
                  <c:v>0.14883430370573977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2473-4918-ABA7-2757F547B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1297678344"/>
        <c:axId val="1297678920"/>
      </c:barChart>
      <c:catAx>
        <c:axId val="129767834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297678920"/>
        <c:crosses val="autoZero"/>
        <c:auto val="1"/>
        <c:lblAlgn val="ctr"/>
        <c:lblOffset val="100"/>
        <c:noMultiLvlLbl val="0"/>
      </c:catAx>
      <c:valAx>
        <c:axId val="129767892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297678344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977-468B-BB50-2B8B6D8E199E}"/>
              </c:ext>
            </c:extLst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977-468B-BB50-2B8B6D8E199E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977-468B-BB50-2B8B6D8E199E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977-468B-BB50-2B8B6D8E199E}"/>
              </c:ext>
            </c:extLst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E977-468B-BB50-2B8B6D8E199E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('group (6)'!$C$107,'group (6)'!$O$108,'group (6)'!$D$107,'group (6)'!$E$107,'group (6)'!$O$109,'group (6)'!$F$107,'group (6)'!$G$107,'group (6)'!$O$110,'group (6)'!$H$107,'group (6)'!$I$107)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(6)'!$C$108,'group (6)'!$O$108,'group (6)'!$D$108,'group (6)'!$E$108,'group (6)'!$O$108,'group (6)'!$F$108,'group (6)'!$G$108,'group (6)'!$O$109,'group (6)'!$H$108,'group (6)'!$I$108)</c:f>
              <c:numCache>
                <c:formatCode>General</c:formatCode>
                <c:ptCount val="10"/>
                <c:pt idx="0" formatCode="0%">
                  <c:v>0.87597148800893365</c:v>
                </c:pt>
                <c:pt idx="2" formatCode="0%">
                  <c:v>0.86190577475273844</c:v>
                </c:pt>
                <c:pt idx="3" formatCode="0%">
                  <c:v>0.93383995394358088</c:v>
                </c:pt>
                <c:pt idx="5" formatCode="0%">
                  <c:v>0.75985452590019176</c:v>
                </c:pt>
                <c:pt idx="6" formatCode="0%">
                  <c:v>0.93016282901797365</c:v>
                </c:pt>
                <c:pt idx="8" formatCode="0%">
                  <c:v>0.86069197678815634</c:v>
                </c:pt>
                <c:pt idx="9" formatCode="0%">
                  <c:v>0.93410278321632934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E977-468B-BB50-2B8B6D8E1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97681224"/>
        <c:axId val="1297681800"/>
      </c:barChart>
      <c:catAx>
        <c:axId val="1297681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97681800"/>
        <c:crosses val="autoZero"/>
        <c:auto val="1"/>
        <c:lblAlgn val="ctr"/>
        <c:lblOffset val="100"/>
        <c:noMultiLvlLbl val="0"/>
      </c:catAx>
      <c:valAx>
        <c:axId val="129768180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297681224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(6)'!$D$9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(6)'!$A$76:$A$78,'group (6)'!$A$76:$A$78,'group (6)'!$A$76:$A$78)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'group (6)'!$D$76:$D$77</c:f>
              <c:numCache>
                <c:formatCode>0%</c:formatCode>
                <c:ptCount val="2"/>
                <c:pt idx="0">
                  <c:v>0.62088705245104858</c:v>
                </c:pt>
                <c:pt idx="1">
                  <c:v>0.61619412199334855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43E-4004-AFCE-79371B48864B}"/>
            </c:ext>
          </c:extLst>
        </c:ser>
        <c:ser>
          <c:idx val="3"/>
          <c:order val="1"/>
          <c:tx>
            <c:strRef>
              <c:f>'group (6)'!$E$9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(6)'!$A$76:$A$78,'group (6)'!$A$76:$A$78,'group (6)'!$A$76:$A$78)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'group (6)'!$E$76:$E$77</c:f>
              <c:numCache>
                <c:formatCode>0%</c:formatCode>
                <c:ptCount val="2"/>
                <c:pt idx="0">
                  <c:v>0.1491769138573803</c:v>
                </c:pt>
                <c:pt idx="1">
                  <c:v>0.14665494479684357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43E-4004-AFCE-79371B48864B}"/>
            </c:ext>
          </c:extLst>
        </c:ser>
        <c:ser>
          <c:idx val="0"/>
          <c:order val="2"/>
          <c:tx>
            <c:strRef>
              <c:f>'group (6)'!$F$9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(6)'!$A$76:$A$78,'group (6)'!$A$76:$A$78,'group (6)'!$A$76:$A$78)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(6)'!$K$75:$K$77,'group (6)'!$F$76:$F$77)</c:f>
              <c:numCache>
                <c:formatCode>General</c:formatCode>
                <c:ptCount val="5"/>
                <c:pt idx="3" formatCode="0%">
                  <c:v>0.25899733142626324</c:v>
                </c:pt>
                <c:pt idx="4" formatCode="0%">
                  <c:v>0.25494740653630166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43E-4004-AFCE-79371B48864B}"/>
            </c:ext>
          </c:extLst>
        </c:ser>
        <c:ser>
          <c:idx val="1"/>
          <c:order val="3"/>
          <c:tx>
            <c:strRef>
              <c:f>'group (6)'!$G$9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(6)'!$A$76:$A$78,'group (6)'!$A$76:$A$78,'group (6)'!$A$76:$A$78)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(6)'!$K$75:$K$77,'group (6)'!$G$76:$G$77)</c:f>
              <c:numCache>
                <c:formatCode>General</c:formatCode>
                <c:ptCount val="5"/>
                <c:pt idx="3" formatCode="0%">
                  <c:v>0.51106663488216564</c:v>
                </c:pt>
                <c:pt idx="4" formatCode="0%">
                  <c:v>0.5079016602538905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43E-4004-AFCE-79371B48864B}"/>
            </c:ext>
          </c:extLst>
        </c:ser>
        <c:ser>
          <c:idx val="4"/>
          <c:order val="4"/>
          <c:tx>
            <c:strRef>
              <c:f>'group (6)'!$H$9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(6)'!$A$76:$A$78,'group (6)'!$A$76:$A$78,'group (6)'!$A$76:$A$78)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(6)'!$K$75:$K$80,'group (6)'!$H$76:$H$77)</c:f>
              <c:numCache>
                <c:formatCode>General</c:formatCode>
                <c:ptCount val="8"/>
                <c:pt idx="6" formatCode="0%">
                  <c:v>0.61038326810888843</c:v>
                </c:pt>
                <c:pt idx="7" formatCode="0%">
                  <c:v>0.60498059856564768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43E-4004-AFCE-79371B48864B}"/>
            </c:ext>
          </c:extLst>
        </c:ser>
        <c:ser>
          <c:idx val="5"/>
          <c:order val="5"/>
          <c:tx>
            <c:strRef>
              <c:f>'group (6)'!$I$9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(6)'!$A$76:$A$78,'group (6)'!$A$76:$A$78,'group (6)'!$A$76:$A$78)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(6)'!$K$75:$K$80,'group (6)'!$I$76:$I$77)</c:f>
              <c:numCache>
                <c:formatCode>General</c:formatCode>
                <c:ptCount val="8"/>
                <c:pt idx="6" formatCode="0%">
                  <c:v>0.15968069819954045</c:v>
                </c:pt>
                <c:pt idx="7" formatCode="0%">
                  <c:v>0.15786846822454448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43E-4004-AFCE-79371B488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1297826952"/>
        <c:axId val="1297827528"/>
      </c:barChart>
      <c:catAx>
        <c:axId val="129782695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297827528"/>
        <c:crosses val="autoZero"/>
        <c:auto val="1"/>
        <c:lblAlgn val="ctr"/>
        <c:lblOffset val="100"/>
        <c:noMultiLvlLbl val="0"/>
      </c:catAx>
      <c:valAx>
        <c:axId val="129782752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297826952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AE2-4A72-AA45-5A229AF8E12C}"/>
              </c:ext>
            </c:extLst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AE2-4A72-AA45-5A229AF8E12C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AE2-4A72-AA45-5A229AF8E12C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AE2-4A72-AA45-5A229AF8E12C}"/>
              </c:ext>
            </c:extLst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AE2-4A72-AA45-5A229AF8E12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('group (1)'!$C$107,'group (1)'!$O$108,'group (1)'!$D$107,'group (1)'!$E$107,'group (1)'!$O$109,'group (1)'!$F$107,'group (1)'!$G$107,'group (1)'!$O$110,'group (1)'!$H$107,'group (1)'!$I$107)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(1)'!$C$108,'group (1)'!$O$108,'group (1)'!$D$108,'group (1)'!$E$108,'group (1)'!$O$108,'group (1)'!$F$108,'group (1)'!$G$108,'group (1)'!$O$109,'group (1)'!$H$108,'group (1)'!$I$108)</c:f>
              <c:numCache>
                <c:formatCode>General</c:formatCode>
                <c:ptCount val="10"/>
                <c:pt idx="0" formatCode="0%">
                  <c:v>0.79496335974407617</c:v>
                </c:pt>
                <c:pt idx="2" formatCode="0%">
                  <c:v>0.78759644167123399</c:v>
                </c:pt>
                <c:pt idx="3" formatCode="0%">
                  <c:v>0.85018963337547404</c:v>
                </c:pt>
                <c:pt idx="5" formatCode="0%">
                  <c:v>0.70680901219456915</c:v>
                </c:pt>
                <c:pt idx="6" formatCode="0%">
                  <c:v>0.86638630256061799</c:v>
                </c:pt>
                <c:pt idx="8" formatCode="0%">
                  <c:v>0.79123108421198407</c:v>
                </c:pt>
                <c:pt idx="9" formatCode="0%">
                  <c:v>0.82989979679069437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AE2-4A72-AA45-5A229AF8E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93916360"/>
        <c:axId val="1293916936"/>
      </c:barChart>
      <c:catAx>
        <c:axId val="1293916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93916936"/>
        <c:crosses val="autoZero"/>
        <c:auto val="1"/>
        <c:lblAlgn val="ctr"/>
        <c:lblOffset val="100"/>
        <c:noMultiLvlLbl val="0"/>
      </c:catAx>
      <c:valAx>
        <c:axId val="129391693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293916360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(6)'!$D$9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(6)'!$A$139,'group (6)'!$A$139,'group (6)'!$A$139)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'group (6)'!$D$139</c:f>
              <c:numCache>
                <c:formatCode>0%</c:formatCode>
                <c:ptCount val="1"/>
                <c:pt idx="0">
                  <c:v>0.34179216808741292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A5A-4930-80F7-945A422C35A2}"/>
            </c:ext>
          </c:extLst>
        </c:ser>
        <c:ser>
          <c:idx val="3"/>
          <c:order val="1"/>
          <c:tx>
            <c:strRef>
              <c:f>'group (6)'!$E$9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(6)'!$A$139,'group (6)'!$A$139,'group (6)'!$A$139)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'group (6)'!$E$139</c:f>
              <c:numCache>
                <c:formatCode>0%</c:formatCode>
                <c:ptCount val="1"/>
                <c:pt idx="0">
                  <c:v>0.12941139768677029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A5A-4930-80F7-945A422C35A2}"/>
            </c:ext>
          </c:extLst>
        </c:ser>
        <c:ser>
          <c:idx val="0"/>
          <c:order val="2"/>
          <c:tx>
            <c:strRef>
              <c:f>'group (6)'!$F$9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(6)'!$A$139,'group (6)'!$A$139,'group (6)'!$A$139)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('group (6)'!$F$140,'group (6)'!$F$139)</c:f>
              <c:numCache>
                <c:formatCode>0%</c:formatCode>
                <c:ptCount val="2"/>
                <c:pt idx="1">
                  <c:v>8.1481683681825623E-2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A5A-4930-80F7-945A422C35A2}"/>
            </c:ext>
          </c:extLst>
        </c:ser>
        <c:ser>
          <c:idx val="1"/>
          <c:order val="3"/>
          <c:tx>
            <c:strRef>
              <c:f>'group (6)'!$G$9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(6)'!$A$139,'group (6)'!$A$139,'group (6)'!$A$139)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('group (6)'!$G$140,'group (6)'!$G$139)</c:f>
              <c:numCache>
                <c:formatCode>0%</c:formatCode>
                <c:ptCount val="2"/>
                <c:pt idx="1">
                  <c:v>0.38972188209235759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A5A-4930-80F7-945A422C35A2}"/>
            </c:ext>
          </c:extLst>
        </c:ser>
        <c:ser>
          <c:idx val="4"/>
          <c:order val="4"/>
          <c:tx>
            <c:strRef>
              <c:f>'group (6)'!$H$9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(6)'!$A$139,'group (6)'!$A$139,'group (6)'!$A$139)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('group (6)'!$H$140:$H$141,'group (6)'!$H$139)</c:f>
              <c:numCache>
                <c:formatCode>General</c:formatCode>
                <c:ptCount val="3"/>
                <c:pt idx="2" formatCode="0%">
                  <c:v>0.34750699974262783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A5A-4930-80F7-945A422C35A2}"/>
            </c:ext>
          </c:extLst>
        </c:ser>
        <c:ser>
          <c:idx val="5"/>
          <c:order val="5"/>
          <c:tx>
            <c:strRef>
              <c:f>'group (6)'!$I$9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(6)'!$A$139,'group (6)'!$A$139,'group (6)'!$A$139)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('group (6)'!$I$140:$I$141,'group (6)'!$I$139)</c:f>
              <c:numCache>
                <c:formatCode>General</c:formatCode>
                <c:ptCount val="3"/>
                <c:pt idx="2" formatCode="0%">
                  <c:v>0.12369656603155539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A5A-4930-80F7-945A422C3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1297833288"/>
        <c:axId val="1298169864"/>
      </c:barChart>
      <c:catAx>
        <c:axId val="1297833288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1298169864"/>
        <c:crosses val="autoZero"/>
        <c:auto val="1"/>
        <c:lblAlgn val="ctr"/>
        <c:lblOffset val="100"/>
        <c:noMultiLvlLbl val="0"/>
      </c:catAx>
      <c:valAx>
        <c:axId val="129816986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29783328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(7)'!$D$9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(7)'!$A$10:$A$12,'group (7)'!$A$10:$A$12,'group (7)'!$A$10:$A$12)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'group (7)'!$D$10:$D$11</c:f>
              <c:numCache>
                <c:formatCode>0%</c:formatCode>
                <c:ptCount val="2"/>
                <c:pt idx="0">
                  <c:v>0.49817492993806872</c:v>
                </c:pt>
                <c:pt idx="1">
                  <c:v>0.51208672197474359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E-4EC0-8473-9CED19067CE0}"/>
            </c:ext>
          </c:extLst>
        </c:ser>
        <c:ser>
          <c:idx val="3"/>
          <c:order val="1"/>
          <c:tx>
            <c:strRef>
              <c:f>'group (7)'!$E$9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(7)'!$A$10:$A$12,'group (7)'!$A$10:$A$12,'group (7)'!$A$10:$A$12)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'group (7)'!$E$10:$E$11</c:f>
              <c:numCache>
                <c:formatCode>0%</c:formatCode>
                <c:ptCount val="2"/>
                <c:pt idx="0">
                  <c:v>0.11779054077431408</c:v>
                </c:pt>
                <c:pt idx="1">
                  <c:v>0.10544975274837549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E-4EC0-8473-9CED19067CE0}"/>
            </c:ext>
          </c:extLst>
        </c:ser>
        <c:ser>
          <c:idx val="0"/>
          <c:order val="2"/>
          <c:tx>
            <c:strRef>
              <c:f>'group (7)'!$F$9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(7)'!$A$10:$A$12,'group (7)'!$A$10:$A$12,'group (7)'!$A$10:$A$12)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('group (7)'!$N$15:$N$17,'group (7)'!$F$10:$F$11)</c:f>
              <c:numCache>
                <c:formatCode>General</c:formatCode>
                <c:ptCount val="5"/>
                <c:pt idx="3" formatCode="0%">
                  <c:v>0.20269954675985191</c:v>
                </c:pt>
                <c:pt idx="4" formatCode="0%">
                  <c:v>0.2147870775266664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8BE-4EC0-8473-9CED19067CE0}"/>
            </c:ext>
          </c:extLst>
        </c:ser>
        <c:ser>
          <c:idx val="1"/>
          <c:order val="3"/>
          <c:tx>
            <c:strRef>
              <c:f>'group (7)'!$G$9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(7)'!$A$10:$A$12,'group (7)'!$A$10:$A$12,'group (7)'!$A$10:$A$12)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('group (7)'!$N$15:$N$17,'group (7)'!$G$10:$G$11)</c:f>
              <c:numCache>
                <c:formatCode>General</c:formatCode>
                <c:ptCount val="5"/>
                <c:pt idx="3" formatCode="0%">
                  <c:v>0.41326592395253087</c:v>
                </c:pt>
                <c:pt idx="4" formatCode="0%">
                  <c:v>0.40274939719645264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8BE-4EC0-8473-9CED19067CE0}"/>
            </c:ext>
          </c:extLst>
        </c:ser>
        <c:ser>
          <c:idx val="4"/>
          <c:order val="4"/>
          <c:tx>
            <c:strRef>
              <c:f>'group (7)'!$H$9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(7)'!$A$10:$A$12,'group (7)'!$A$10:$A$12,'group (7)'!$A$10:$A$12)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('group (7)'!$N$15:$N$20,'group (7)'!$H$10:$H$11)</c:f>
              <c:numCache>
                <c:formatCode>General</c:formatCode>
                <c:ptCount val="8"/>
                <c:pt idx="6" formatCode="0%">
                  <c:v>0.49320139777877731</c:v>
                </c:pt>
                <c:pt idx="7" formatCode="0%">
                  <c:v>0.49535126077894481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8BE-4EC0-8473-9CED19067CE0}"/>
            </c:ext>
          </c:extLst>
        </c:ser>
        <c:ser>
          <c:idx val="5"/>
          <c:order val="5"/>
          <c:tx>
            <c:strRef>
              <c:f>'group (7)'!$I$9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(7)'!$A$10:$A$12,'group (7)'!$A$10:$A$12,'group (7)'!$A$10:$A$12)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('group (7)'!$N$15:$N$20,'group (7)'!$I$10:$I$11)</c:f>
              <c:numCache>
                <c:formatCode>General</c:formatCode>
                <c:ptCount val="8"/>
                <c:pt idx="6" formatCode="0%">
                  <c:v>0.12276407293360551</c:v>
                </c:pt>
                <c:pt idx="7" formatCode="0%">
                  <c:v>0.12218521394417427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E8BE-4EC0-8473-9CED19067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1298175624"/>
        <c:axId val="1298176200"/>
      </c:barChart>
      <c:catAx>
        <c:axId val="129817562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298176200"/>
        <c:crosses val="autoZero"/>
        <c:auto val="1"/>
        <c:lblAlgn val="ctr"/>
        <c:lblOffset val="100"/>
        <c:noMultiLvlLbl val="0"/>
      </c:catAx>
      <c:valAx>
        <c:axId val="129817620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298175624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(7)'!$D$9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(7)'!$A$43:$A$45,'group (7)'!$A$43:$A$45,'group (7)'!$A$43:$A$45)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'group (7)'!$D$43:$D$44</c:f>
              <c:numCache>
                <c:formatCode>0%</c:formatCode>
                <c:ptCount val="2"/>
                <c:pt idx="0">
                  <c:v>0.52787877733511945</c:v>
                </c:pt>
                <c:pt idx="1">
                  <c:v>0.52589264090232846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56-4B65-BBCA-4AA8934131EB}"/>
            </c:ext>
          </c:extLst>
        </c:ser>
        <c:ser>
          <c:idx val="3"/>
          <c:order val="1"/>
          <c:tx>
            <c:strRef>
              <c:f>'group (7)'!$E$9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(7)'!$A$43:$A$45,'group (7)'!$A$43:$A$45,'group (7)'!$A$43:$A$45)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'group (7)'!$E$43:$E$44</c:f>
              <c:numCache>
                <c:formatCode>0%</c:formatCode>
                <c:ptCount val="2"/>
                <c:pt idx="0">
                  <c:v>0.1241366712478906</c:v>
                </c:pt>
                <c:pt idx="1">
                  <c:v>0.12221482199079681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56-4B65-BBCA-4AA8934131EB}"/>
            </c:ext>
          </c:extLst>
        </c:ser>
        <c:ser>
          <c:idx val="0"/>
          <c:order val="2"/>
          <c:tx>
            <c:strRef>
              <c:f>'group (7)'!$F$9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(7)'!$A$43:$A$45,'group (7)'!$A$43:$A$45,'group (7)'!$A$43:$A$45)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(7)'!$N$15:$N$17,'group (7)'!$F$43:$F$44)</c:f>
              <c:numCache>
                <c:formatCode>General</c:formatCode>
                <c:ptCount val="5"/>
                <c:pt idx="3" formatCode="0%">
                  <c:v>0.22296063046919851</c:v>
                </c:pt>
                <c:pt idx="4" formatCode="0%">
                  <c:v>0.22016745666539805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E56-4B65-BBCA-4AA8934131EB}"/>
            </c:ext>
          </c:extLst>
        </c:ser>
        <c:ser>
          <c:idx val="1"/>
          <c:order val="3"/>
          <c:tx>
            <c:strRef>
              <c:f>'group (7)'!$G$9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(7)'!$A$43:$A$45,'group (7)'!$A$43:$A$45,'group (7)'!$A$43:$A$45)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(7)'!$N$15:$N$17,'group (7)'!$G$43:$G$44)</c:f>
              <c:numCache>
                <c:formatCode>General</c:formatCode>
                <c:ptCount val="5"/>
                <c:pt idx="3" formatCode="0%">
                  <c:v>0.42905481811381152</c:v>
                </c:pt>
                <c:pt idx="4" formatCode="0%">
                  <c:v>0.42794000622772721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E56-4B65-BBCA-4AA8934131EB}"/>
            </c:ext>
          </c:extLst>
        </c:ser>
        <c:ser>
          <c:idx val="4"/>
          <c:order val="4"/>
          <c:tx>
            <c:strRef>
              <c:f>'group (7)'!$H$9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(7)'!$A$43:$A$45,'group (7)'!$A$43:$A$45,'group (7)'!$A$43:$A$45)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(7)'!$N$15:$N$20,'group (7)'!$H$43:$H$44)</c:f>
              <c:numCache>
                <c:formatCode>General</c:formatCode>
                <c:ptCount val="8"/>
                <c:pt idx="6" formatCode="0%">
                  <c:v>0.52148970964318642</c:v>
                </c:pt>
                <c:pt idx="7" formatCode="0%">
                  <c:v>0.52002387295436459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E56-4B65-BBCA-4AA8934131EB}"/>
            </c:ext>
          </c:extLst>
        </c:ser>
        <c:ser>
          <c:idx val="5"/>
          <c:order val="5"/>
          <c:tx>
            <c:strRef>
              <c:f>'group (7)'!$I$9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(7)'!$A$43:$A$45,'group (7)'!$A$43:$A$45,'group (7)'!$A$43:$A$45)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(7)'!$N$15:$N$20,'group (7)'!$I$43:$I$44)</c:f>
              <c:numCache>
                <c:formatCode>General</c:formatCode>
                <c:ptCount val="8"/>
                <c:pt idx="6" formatCode="0%">
                  <c:v>0.13052573893982358</c:v>
                </c:pt>
                <c:pt idx="7" formatCode="0%">
                  <c:v>0.12808358993876068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E56-4B65-BBCA-4AA893413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1298403272"/>
        <c:axId val="1298403848"/>
      </c:barChart>
      <c:catAx>
        <c:axId val="12984032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298403848"/>
        <c:crosses val="autoZero"/>
        <c:auto val="1"/>
        <c:lblAlgn val="ctr"/>
        <c:lblOffset val="100"/>
        <c:noMultiLvlLbl val="0"/>
      </c:catAx>
      <c:valAx>
        <c:axId val="129840384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298403272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1C8-417E-A854-B3A31CE16D76}"/>
              </c:ext>
            </c:extLst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1C8-417E-A854-B3A31CE16D76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1C8-417E-A854-B3A31CE16D76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1C8-417E-A854-B3A31CE16D76}"/>
              </c:ext>
            </c:extLst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B1C8-417E-A854-B3A31CE16D76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('group (7)'!$C$107,'group (7)'!$O$108,'group (7)'!$D$107,'group (7)'!$E$107,'group (7)'!$O$109,'group (7)'!$F$107,'group (7)'!$G$107,'group (7)'!$O$110,'group (7)'!$H$107,'group (7)'!$I$107)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(7)'!$C$108,'group (7)'!$O$108,'group (7)'!$D$108,'group (7)'!$E$108,'group (7)'!$O$108,'group (7)'!$F$108,'group (7)'!$G$108,'group (7)'!$O$109,'group (7)'!$H$108,'group (7)'!$I$108)</c:f>
              <c:numCache>
                <c:formatCode>General</c:formatCode>
                <c:ptCount val="10"/>
                <c:pt idx="0" formatCode="0%">
                  <c:v>0.83983483864082076</c:v>
                </c:pt>
                <c:pt idx="2" formatCode="0%">
                  <c:v>0.82257027980094255</c:v>
                </c:pt>
                <c:pt idx="3" formatCode="0%">
                  <c:v>0.91325064816761259</c:v>
                </c:pt>
                <c:pt idx="5" formatCode="0%">
                  <c:v>0.70964029338327095</c:v>
                </c:pt>
                <c:pt idx="6" formatCode="0%">
                  <c:v>0.9074911302584896</c:v>
                </c:pt>
                <c:pt idx="8" formatCode="0%">
                  <c:v>0.82510028940059876</c:v>
                </c:pt>
                <c:pt idx="9" formatCode="0%">
                  <c:v>0.89870380860351207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B1C8-417E-A854-B3A31CE16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98406152"/>
        <c:axId val="1298406728"/>
      </c:barChart>
      <c:catAx>
        <c:axId val="1298406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98406728"/>
        <c:crosses val="autoZero"/>
        <c:auto val="1"/>
        <c:lblAlgn val="ctr"/>
        <c:lblOffset val="100"/>
        <c:noMultiLvlLbl val="0"/>
      </c:catAx>
      <c:valAx>
        <c:axId val="129840672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298406152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(7)'!$D$9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(7)'!$A$76:$A$78,'group (7)'!$A$76:$A$78,'group (7)'!$A$76:$A$78)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'group (7)'!$D$76:$D$77</c:f>
              <c:numCache>
                <c:formatCode>0%</c:formatCode>
                <c:ptCount val="2"/>
                <c:pt idx="0">
                  <c:v>0.55889933292904792</c:v>
                </c:pt>
                <c:pt idx="1">
                  <c:v>0.55989370400654126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310-4CAA-8582-749436D510F7}"/>
            </c:ext>
          </c:extLst>
        </c:ser>
        <c:ser>
          <c:idx val="3"/>
          <c:order val="1"/>
          <c:tx>
            <c:strRef>
              <c:f>'group (7)'!$E$9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(7)'!$A$76:$A$78,'group (7)'!$A$76:$A$78,'group (7)'!$A$76:$A$78)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'group (7)'!$E$76:$E$77</c:f>
              <c:numCache>
                <c:formatCode>0%</c:formatCode>
                <c:ptCount val="2"/>
                <c:pt idx="0">
                  <c:v>0.13266507330646024</c:v>
                </c:pt>
                <c:pt idx="1">
                  <c:v>0.12944277239435639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310-4CAA-8582-749436D510F7}"/>
            </c:ext>
          </c:extLst>
        </c:ser>
        <c:ser>
          <c:idx val="0"/>
          <c:order val="2"/>
          <c:tx>
            <c:strRef>
              <c:f>'group (7)'!$F$9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(7)'!$A$76:$A$78,'group (7)'!$A$76:$A$78,'group (7)'!$A$76:$A$78)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(7)'!$K$75:$K$77,'group (7)'!$F$76:$F$77)</c:f>
              <c:numCache>
                <c:formatCode>General</c:formatCode>
                <c:ptCount val="5"/>
                <c:pt idx="3" formatCode="0%">
                  <c:v>0.24879606178432562</c:v>
                </c:pt>
                <c:pt idx="4" formatCode="0%">
                  <c:v>0.24607261529896834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310-4CAA-8582-749436D510F7}"/>
            </c:ext>
          </c:extLst>
        </c:ser>
        <c:ser>
          <c:idx val="1"/>
          <c:order val="3"/>
          <c:tx>
            <c:strRef>
              <c:f>'group (7)'!$G$9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(7)'!$A$76:$A$78,'group (7)'!$A$76:$A$78,'group (7)'!$A$76:$A$78)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(7)'!$K$75:$K$77,'group (7)'!$G$76:$G$77)</c:f>
              <c:numCache>
                <c:formatCode>General</c:formatCode>
                <c:ptCount val="5"/>
                <c:pt idx="3" formatCode="0%">
                  <c:v>0.44276834445118252</c:v>
                </c:pt>
                <c:pt idx="4" formatCode="0%">
                  <c:v>0.44326386110192934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310-4CAA-8582-749436D510F7}"/>
            </c:ext>
          </c:extLst>
        </c:ser>
        <c:ser>
          <c:idx val="4"/>
          <c:order val="4"/>
          <c:tx>
            <c:strRef>
              <c:f>'group (7)'!$H$9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(7)'!$A$76:$A$78,'group (7)'!$A$76:$A$78,'group (7)'!$A$76:$A$78)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(7)'!$K$75:$K$80,'group (7)'!$H$76:$H$77)</c:f>
              <c:numCache>
                <c:formatCode>General</c:formatCode>
                <c:ptCount val="8"/>
                <c:pt idx="6" formatCode="0%">
                  <c:v>0.55144829308315202</c:v>
                </c:pt>
                <c:pt idx="7" formatCode="0%">
                  <c:v>0.55084288721490582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310-4CAA-8582-749436D510F7}"/>
            </c:ext>
          </c:extLst>
        </c:ser>
        <c:ser>
          <c:idx val="5"/>
          <c:order val="5"/>
          <c:tx>
            <c:strRef>
              <c:f>'group (7)'!$I$9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(7)'!$A$76:$A$78,'group (7)'!$A$76:$A$78,'group (7)'!$A$76:$A$78)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(7)'!$K$75:$K$80,'group (7)'!$I$76:$I$77)</c:f>
              <c:numCache>
                <c:formatCode>General</c:formatCode>
                <c:ptCount val="8"/>
                <c:pt idx="6" formatCode="0%">
                  <c:v>0.14011611315235614</c:v>
                </c:pt>
                <c:pt idx="7" formatCode="0%">
                  <c:v>0.13849358918599189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310-4CAA-8582-749436D51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1297421384"/>
        <c:axId val="1297421960"/>
      </c:barChart>
      <c:catAx>
        <c:axId val="129742138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297421960"/>
        <c:crosses val="autoZero"/>
        <c:auto val="1"/>
        <c:lblAlgn val="ctr"/>
        <c:lblOffset val="100"/>
        <c:noMultiLvlLbl val="0"/>
      </c:catAx>
      <c:valAx>
        <c:axId val="129742196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297421384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(7)'!$D$9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(7)'!$A$139,'group (7)'!$A$139,'group (7)'!$A$139)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'group (7)'!$D$139</c:f>
              <c:numCache>
                <c:formatCode>0%</c:formatCode>
                <c:ptCount val="1"/>
                <c:pt idx="0">
                  <c:v>0.31333267215445137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079-44D3-9E35-BBC05E08E4D2}"/>
            </c:ext>
          </c:extLst>
        </c:ser>
        <c:ser>
          <c:idx val="3"/>
          <c:order val="1"/>
          <c:tx>
            <c:strRef>
              <c:f>'group (7)'!$E$9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(7)'!$A$139,'group (7)'!$A$139,'group (7)'!$A$139)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'group (7)'!$E$139</c:f>
              <c:numCache>
                <c:formatCode>0%</c:formatCode>
                <c:ptCount val="1"/>
                <c:pt idx="0">
                  <c:v>0.10122979272042051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079-44D3-9E35-BBC05E08E4D2}"/>
            </c:ext>
          </c:extLst>
        </c:ser>
        <c:ser>
          <c:idx val="0"/>
          <c:order val="2"/>
          <c:tx>
            <c:strRef>
              <c:f>'group (7)'!$F$9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(7)'!$A$139,'group (7)'!$A$139,'group (7)'!$A$139)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('group (7)'!$F$140,'group (7)'!$F$139)</c:f>
              <c:numCache>
                <c:formatCode>0%</c:formatCode>
                <c:ptCount val="2"/>
                <c:pt idx="1">
                  <c:v>8.8835994578333174E-2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079-44D3-9E35-BBC05E08E4D2}"/>
            </c:ext>
          </c:extLst>
        </c:ser>
        <c:ser>
          <c:idx val="1"/>
          <c:order val="3"/>
          <c:tx>
            <c:strRef>
              <c:f>'group (7)'!$G$9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(7)'!$A$139,'group (7)'!$A$139,'group (7)'!$A$139)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('group (7)'!$G$140,'group (7)'!$G$139)</c:f>
              <c:numCache>
                <c:formatCode>0%</c:formatCode>
                <c:ptCount val="2"/>
                <c:pt idx="1">
                  <c:v>0.32572647029653873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079-44D3-9E35-BBC05E08E4D2}"/>
            </c:ext>
          </c:extLst>
        </c:ser>
        <c:ser>
          <c:idx val="4"/>
          <c:order val="4"/>
          <c:tx>
            <c:strRef>
              <c:f>'group (7)'!$H$9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(7)'!$A$139,'group (7)'!$A$139,'group (7)'!$A$139)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('group (7)'!$H$140:$H$141,'group (7)'!$H$139)</c:f>
              <c:numCache>
                <c:formatCode>General</c:formatCode>
                <c:ptCount val="3"/>
                <c:pt idx="2" formatCode="0%">
                  <c:v>0.31570961023504907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079-44D3-9E35-BBC05E08E4D2}"/>
            </c:ext>
          </c:extLst>
        </c:ser>
        <c:ser>
          <c:idx val="5"/>
          <c:order val="5"/>
          <c:tx>
            <c:strRef>
              <c:f>'group (7)'!$I$9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(7)'!$A$139,'group (7)'!$A$139,'group (7)'!$A$139)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('group (7)'!$I$140:$I$141,'group (7)'!$I$139)</c:f>
              <c:numCache>
                <c:formatCode>General</c:formatCode>
                <c:ptCount val="3"/>
                <c:pt idx="2" formatCode="0%">
                  <c:v>9.885285463982281E-2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079-44D3-9E35-BBC05E08E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1298558344"/>
        <c:axId val="1298558920"/>
      </c:barChart>
      <c:catAx>
        <c:axId val="1298558344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1298558920"/>
        <c:crosses val="autoZero"/>
        <c:auto val="1"/>
        <c:lblAlgn val="ctr"/>
        <c:lblOffset val="100"/>
        <c:noMultiLvlLbl val="0"/>
      </c:catAx>
      <c:valAx>
        <c:axId val="129855892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298558344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'group (1)'!$D$76:$D$77</c:f>
              <c:numCache>
                <c:formatCode>0%</c:formatCode>
                <c:ptCount val="2"/>
                <c:pt idx="0">
                  <c:v>0.58350325494283084</c:v>
                </c:pt>
                <c:pt idx="1">
                  <c:v>0.57955984997143495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85-4719-A312-5803D85A2487}"/>
            </c:ext>
          </c:extLst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'group (1)'!$E$76:$E$77</c:f>
              <c:numCache>
                <c:formatCode>0%</c:formatCode>
                <c:ptCount val="2"/>
                <c:pt idx="0">
                  <c:v>8.0149056314718553E-2</c:v>
                </c:pt>
                <c:pt idx="1">
                  <c:v>7.6647457711319214E-2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C85-4719-A312-5803D85A2487}"/>
            </c:ext>
          </c:extLst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(1)'!$K$75:$K$77,'group (1)'!$F$76:$F$77)</c:f>
              <c:numCache>
                <c:formatCode>General</c:formatCode>
                <c:ptCount val="5"/>
                <c:pt idx="3" formatCode="0%">
                  <c:v>0.31327934681054442</c:v>
                </c:pt>
                <c:pt idx="4" formatCode="0%">
                  <c:v>0.30418664149631136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C85-4719-A312-5803D85A2487}"/>
            </c:ext>
          </c:extLst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(1)'!$K$75:$K$77,'group (1)'!$G$76:$G$77)</c:f>
              <c:numCache>
                <c:formatCode>General</c:formatCode>
                <c:ptCount val="5"/>
                <c:pt idx="3" formatCode="0%">
                  <c:v>0.35037296444700494</c:v>
                </c:pt>
                <c:pt idx="4" formatCode="0%">
                  <c:v>0.35202066618644279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C85-4719-A312-5803D85A2487}"/>
            </c:ext>
          </c:extLst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(1)'!$K$75:$K$80,'group (1)'!$H$76:$H$77)</c:f>
              <c:numCache>
                <c:formatCode>General</c:formatCode>
                <c:ptCount val="8"/>
                <c:pt idx="6" formatCode="0%">
                  <c:v>0.596384931243783</c:v>
                </c:pt>
                <c:pt idx="7" formatCode="0%">
                  <c:v>0.59086581054339815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C85-4719-A312-5803D85A2487}"/>
            </c:ext>
          </c:extLst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(1)'!$K$75:$K$80,'group (1)'!$I$76:$I$77)</c:f>
              <c:numCache>
                <c:formatCode>General</c:formatCode>
                <c:ptCount val="8"/>
                <c:pt idx="6" formatCode="0%">
                  <c:v>6.7267380013766351E-2</c:v>
                </c:pt>
                <c:pt idx="7" formatCode="0%">
                  <c:v>6.5341497139355997E-2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C85-4719-A312-5803D85A2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1293980744"/>
        <c:axId val="1293981320"/>
      </c:barChart>
      <c:catAx>
        <c:axId val="129398074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293981320"/>
        <c:crosses val="autoZero"/>
        <c:auto val="1"/>
        <c:lblAlgn val="ctr"/>
        <c:lblOffset val="100"/>
        <c:noMultiLvlLbl val="0"/>
      </c:catAx>
      <c:valAx>
        <c:axId val="129398132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293980744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(1)'!$A$139,'group (1)'!$A$139,'group (1)'!$A$139)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'group (1)'!$D$139</c:f>
              <c:numCache>
                <c:formatCode>0%</c:formatCode>
                <c:ptCount val="1"/>
                <c:pt idx="0">
                  <c:v>0.21538261712310289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B0D-4F56-9A7C-2AF7DD7514A3}"/>
            </c:ext>
          </c:extLst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(1)'!$A$139,'group (1)'!$A$139,'group (1)'!$A$139)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'group (1)'!$E$139</c:f>
              <c:numCache>
                <c:formatCode>0%</c:formatCode>
                <c:ptCount val="1"/>
                <c:pt idx="0">
                  <c:v>5.5122043821874966E-2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B0D-4F56-9A7C-2AF7DD7514A3}"/>
            </c:ext>
          </c:extLst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(1)'!$A$139,'group (1)'!$A$139,'group (1)'!$A$139)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('group (1)'!$F$140,'group (1)'!$F$139)</c:f>
              <c:numCache>
                <c:formatCode>0%</c:formatCode>
                <c:ptCount val="2"/>
                <c:pt idx="1">
                  <c:v>7.2107266677990153E-2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B0D-4F56-9A7C-2AF7DD7514A3}"/>
            </c:ext>
          </c:extLst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(1)'!$A$139,'group (1)'!$A$139,'group (1)'!$A$139)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('group (1)'!$G$140,'group (1)'!$G$139)</c:f>
              <c:numCache>
                <c:formatCode>0%</c:formatCode>
                <c:ptCount val="2"/>
                <c:pt idx="1">
                  <c:v>0.19839739426698771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0D-4F56-9A7C-2AF7DD7514A3}"/>
            </c:ext>
          </c:extLst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(1)'!$A$139,'group (1)'!$A$139,'group (1)'!$A$139)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('group (1)'!$H$140:$H$141,'group (1)'!$H$139)</c:f>
              <c:numCache>
                <c:formatCode>General</c:formatCode>
                <c:ptCount val="3"/>
                <c:pt idx="2" formatCode="0%">
                  <c:v>0.23062935246335689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B0D-4F56-9A7C-2AF7DD7514A3}"/>
            </c:ext>
          </c:extLst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(1)'!$A$139,'group (1)'!$A$139,'group (1)'!$A$139)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('group (1)'!$I$140:$I$141,'group (1)'!$I$139)</c:f>
              <c:numCache>
                <c:formatCode>General</c:formatCode>
                <c:ptCount val="3"/>
                <c:pt idx="2" formatCode="0%">
                  <c:v>3.9875308481620991E-2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B0D-4F56-9A7C-2AF7DD751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1294200200"/>
        <c:axId val="1294200776"/>
      </c:barChart>
      <c:catAx>
        <c:axId val="1294200200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1294200776"/>
        <c:crosses val="autoZero"/>
        <c:auto val="1"/>
        <c:lblAlgn val="ctr"/>
        <c:lblOffset val="100"/>
        <c:noMultiLvlLbl val="0"/>
      </c:catAx>
      <c:valAx>
        <c:axId val="129420077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294200200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(2)'!$D$9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'group (2)'!$D$10:$D$11</c:f>
              <c:numCache>
                <c:formatCode>0%</c:formatCode>
                <c:ptCount val="2"/>
                <c:pt idx="0">
                  <c:v>0.54769465291948938</c:v>
                </c:pt>
                <c:pt idx="1">
                  <c:v>0.55366585600627538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467-42F3-9F0D-A84F6FD8B801}"/>
            </c:ext>
          </c:extLst>
        </c:ser>
        <c:ser>
          <c:idx val="3"/>
          <c:order val="1"/>
          <c:tx>
            <c:strRef>
              <c:f>'group (2)'!$E$9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'group (2)'!$E$10:$E$11</c:f>
              <c:numCache>
                <c:formatCode>0%</c:formatCode>
                <c:ptCount val="2"/>
                <c:pt idx="0">
                  <c:v>0.14757435700127114</c:v>
                </c:pt>
                <c:pt idx="1">
                  <c:v>0.1400992402993505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467-42F3-9F0D-A84F6FD8B801}"/>
            </c:ext>
          </c:extLst>
        </c:ser>
        <c:ser>
          <c:idx val="0"/>
          <c:order val="2"/>
          <c:tx>
            <c:strRef>
              <c:f>'group (2)'!$F$9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('group (2)'!$N$15:$N$17,'group (2)'!$F$10:$F$11)</c:f>
              <c:numCache>
                <c:formatCode>General</c:formatCode>
                <c:ptCount val="5"/>
                <c:pt idx="3" formatCode="0%">
                  <c:v>0.19131677762788138</c:v>
                </c:pt>
                <c:pt idx="4" formatCode="0%">
                  <c:v>0.19599061456896205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467-42F3-9F0D-A84F6FD8B801}"/>
            </c:ext>
          </c:extLst>
        </c:ser>
        <c:ser>
          <c:idx val="1"/>
          <c:order val="3"/>
          <c:tx>
            <c:strRef>
              <c:f>'group (2)'!$G$9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('group (2)'!$N$15:$N$17,'group (2)'!$G$10:$G$11)</c:f>
              <c:numCache>
                <c:formatCode>General</c:formatCode>
                <c:ptCount val="5"/>
                <c:pt idx="3" formatCode="0%">
                  <c:v>0.50395223229287911</c:v>
                </c:pt>
                <c:pt idx="4" formatCode="0%">
                  <c:v>0.49777448173666383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467-42F3-9F0D-A84F6FD8B801}"/>
            </c:ext>
          </c:extLst>
        </c:ser>
        <c:ser>
          <c:idx val="4"/>
          <c:order val="4"/>
          <c:tx>
            <c:strRef>
              <c:f>'group (2)'!$H$9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('group (2)'!$N$15:$N$20,'group (2)'!$H$10:$H$11)</c:f>
              <c:numCache>
                <c:formatCode>General</c:formatCode>
                <c:ptCount val="8"/>
                <c:pt idx="6" formatCode="0%">
                  <c:v>0.52948224052365256</c:v>
                </c:pt>
                <c:pt idx="7" formatCode="0%">
                  <c:v>0.52826056033619617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467-42F3-9F0D-A84F6FD8B801}"/>
            </c:ext>
          </c:extLst>
        </c:ser>
        <c:ser>
          <c:idx val="5"/>
          <c:order val="5"/>
          <c:tx>
            <c:strRef>
              <c:f>'group (2)'!$I$9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('group (2)'!$N$15:$N$20,'group (2)'!$I$10:$I$11)</c:f>
              <c:numCache>
                <c:formatCode>General</c:formatCode>
                <c:ptCount val="8"/>
                <c:pt idx="6" formatCode="0%">
                  <c:v>0.16578676939710804</c:v>
                </c:pt>
                <c:pt idx="7" formatCode="0%">
                  <c:v>0.16550453596942968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467-42F3-9F0D-A84F6FD8B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1294485192"/>
        <c:axId val="1294485768"/>
      </c:barChart>
      <c:catAx>
        <c:axId val="129448519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294485768"/>
        <c:crosses val="autoZero"/>
        <c:auto val="1"/>
        <c:lblAlgn val="ctr"/>
        <c:lblOffset val="100"/>
        <c:noMultiLvlLbl val="0"/>
      </c:catAx>
      <c:valAx>
        <c:axId val="129448576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294485192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(2)'!$D$9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'group (2)'!$D$43:$D$44</c:f>
              <c:numCache>
                <c:formatCode>0%</c:formatCode>
                <c:ptCount val="2"/>
                <c:pt idx="0">
                  <c:v>0.58422253347115272</c:v>
                </c:pt>
                <c:pt idx="1">
                  <c:v>0.57585461239875901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999-46AA-889F-A1CC9C5662AC}"/>
            </c:ext>
          </c:extLst>
        </c:ser>
        <c:ser>
          <c:idx val="3"/>
          <c:order val="1"/>
          <c:tx>
            <c:strRef>
              <c:f>'group (2)'!$E$9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'group (2)'!$E$43:$E$44</c:f>
              <c:numCache>
                <c:formatCode>0%</c:formatCode>
                <c:ptCount val="2"/>
                <c:pt idx="0">
                  <c:v>0.15455507373133781</c:v>
                </c:pt>
                <c:pt idx="1">
                  <c:v>0.1526479712848286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999-46AA-889F-A1CC9C5662AC}"/>
            </c:ext>
          </c:extLst>
        </c:ser>
        <c:ser>
          <c:idx val="0"/>
          <c:order val="2"/>
          <c:tx>
            <c:strRef>
              <c:f>'group (2)'!$F$9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(2)'!$N$15:$N$17,'group (2)'!$F$43:$F$44)</c:f>
              <c:numCache>
                <c:formatCode>General</c:formatCode>
                <c:ptCount val="5"/>
                <c:pt idx="3" formatCode="0%">
                  <c:v>0.21668756383831095</c:v>
                </c:pt>
                <c:pt idx="4" formatCode="0%">
                  <c:v>0.20788547049340808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999-46AA-889F-A1CC9C5662AC}"/>
            </c:ext>
          </c:extLst>
        </c:ser>
        <c:ser>
          <c:idx val="1"/>
          <c:order val="3"/>
          <c:tx>
            <c:strRef>
              <c:f>'group (2)'!$G$9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(2)'!$N$15:$N$17,'group (2)'!$G$43:$G$44)</c:f>
              <c:numCache>
                <c:formatCode>General</c:formatCode>
                <c:ptCount val="5"/>
                <c:pt idx="3" formatCode="0%">
                  <c:v>0.52209004336417963</c:v>
                </c:pt>
                <c:pt idx="4" formatCode="0%">
                  <c:v>0.52061711319017956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999-46AA-889F-A1CC9C5662AC}"/>
            </c:ext>
          </c:extLst>
        </c:ser>
        <c:ser>
          <c:idx val="4"/>
          <c:order val="4"/>
          <c:tx>
            <c:strRef>
              <c:f>'group (2)'!$H$9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(2)'!$N$15:$N$20,'group (2)'!$H$43:$H$44)</c:f>
              <c:numCache>
                <c:formatCode>General</c:formatCode>
                <c:ptCount val="8"/>
                <c:pt idx="6" formatCode="0%">
                  <c:v>0.56365971657319003</c:v>
                </c:pt>
                <c:pt idx="7" formatCode="0%">
                  <c:v>0.55683616864805896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999-46AA-889F-A1CC9C5662AC}"/>
            </c:ext>
          </c:extLst>
        </c:ser>
        <c:ser>
          <c:idx val="5"/>
          <c:order val="5"/>
          <c:tx>
            <c:strRef>
              <c:f>'group (2)'!$I$9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(2)'!$N$15:$N$20,'group (2)'!$I$43:$I$44)</c:f>
              <c:numCache>
                <c:formatCode>General</c:formatCode>
                <c:ptCount val="8"/>
                <c:pt idx="6" formatCode="0%">
                  <c:v>0.1751178906293005</c:v>
                </c:pt>
                <c:pt idx="7" formatCode="0%">
                  <c:v>0.17166641503552868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999-46AA-889F-A1CC9C566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1294622728"/>
        <c:axId val="1294623304"/>
      </c:barChart>
      <c:catAx>
        <c:axId val="129462272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294623304"/>
        <c:crosses val="autoZero"/>
        <c:auto val="1"/>
        <c:lblAlgn val="ctr"/>
        <c:lblOffset val="100"/>
        <c:noMultiLvlLbl val="0"/>
      </c:catAx>
      <c:valAx>
        <c:axId val="129462330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29462272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4DF-4FC9-9CB7-77589EB2374F}"/>
              </c:ext>
            </c:extLst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4DF-4FC9-9CB7-77589EB2374F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4DF-4FC9-9CB7-77589EB2374F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4DF-4FC9-9CB7-77589EB2374F}"/>
              </c:ext>
            </c:extLst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D4DF-4FC9-9CB7-77589EB2374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('group (2)'!$C$107,'group (2)'!$O$108,'group (2)'!$D$107,'group (2)'!$E$107,'group (2)'!$O$109,'group (2)'!$F$107,'group (2)'!$G$107,'group (2)'!$O$110,'group (2)'!$H$107,'group (2)'!$I$107)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(2)'!$C$108,'group (2)'!$O$108,'group (2)'!$D$108,'group (2)'!$E$108,'group (2)'!$O$108,'group (2)'!$F$108,'group (2)'!$G$108,'group (2)'!$O$109,'group (2)'!$H$108,'group (2)'!$I$108)</c:f>
              <c:numCache>
                <c:formatCode>General</c:formatCode>
                <c:ptCount val="10"/>
                <c:pt idx="0" formatCode="0%">
                  <c:v>0.88638903744865027</c:v>
                </c:pt>
                <c:pt idx="2" formatCode="0%">
                  <c:v>0.87237829224935559</c:v>
                </c:pt>
                <c:pt idx="3" formatCode="0%">
                  <c:v>0.93935004907082031</c:v>
                </c:pt>
                <c:pt idx="5" formatCode="0%">
                  <c:v>0.76345397169486451</c:v>
                </c:pt>
                <c:pt idx="6" formatCode="0%">
                  <c:v>0.93741184519430376</c:v>
                </c:pt>
                <c:pt idx="8" formatCode="0%">
                  <c:v>0.87116445922103181</c:v>
                </c:pt>
                <c:pt idx="9" formatCode="0%">
                  <c:v>0.93539306221098362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D4DF-4FC9-9CB7-77589EB23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94625608"/>
        <c:axId val="1294626184"/>
      </c:barChart>
      <c:catAx>
        <c:axId val="1294625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94626184"/>
        <c:crosses val="autoZero"/>
        <c:auto val="1"/>
        <c:lblAlgn val="ctr"/>
        <c:lblOffset val="100"/>
        <c:noMultiLvlLbl val="0"/>
      </c:catAx>
      <c:valAx>
        <c:axId val="129462618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294625608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(2)'!$D$9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'group (2)'!$D$76:$D$77</c:f>
              <c:numCache>
                <c:formatCode>0%</c:formatCode>
                <c:ptCount val="2"/>
                <c:pt idx="0">
                  <c:v>0.61917162174586093</c:v>
                </c:pt>
                <c:pt idx="1">
                  <c:v>0.61581171750285935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0DC-4402-8452-A9E0FC068559}"/>
            </c:ext>
          </c:extLst>
        </c:ser>
        <c:ser>
          <c:idx val="3"/>
          <c:order val="1"/>
          <c:tx>
            <c:strRef>
              <c:f>'group (2)'!$E$9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'group (2)'!$E$76:$E$77</c:f>
              <c:numCache>
                <c:formatCode>0%</c:formatCode>
                <c:ptCount val="2"/>
                <c:pt idx="0">
                  <c:v>0.16059426163315102</c:v>
                </c:pt>
                <c:pt idx="1">
                  <c:v>0.15990556517165241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0DC-4402-8452-A9E0FC068559}"/>
            </c:ext>
          </c:extLst>
        </c:ser>
        <c:ser>
          <c:idx val="0"/>
          <c:order val="2"/>
          <c:tx>
            <c:strRef>
              <c:f>'group (2)'!$F$9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(2)'!$K$75:$K$77,'group (2)'!$F$76:$F$77)</c:f>
              <c:numCache>
                <c:formatCode>General</c:formatCode>
                <c:ptCount val="5"/>
                <c:pt idx="3" formatCode="0%">
                  <c:v>0.23950736615074208</c:v>
                </c:pt>
                <c:pt idx="4" formatCode="0%">
                  <c:v>0.23931767166771661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0DC-4402-8452-A9E0FC068559}"/>
            </c:ext>
          </c:extLst>
        </c:ser>
        <c:ser>
          <c:idx val="1"/>
          <c:order val="3"/>
          <c:tx>
            <c:strRef>
              <c:f>'group (2)'!$G$9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(2)'!$K$75:$K$77,'group (2)'!$G$76:$G$77)</c:f>
              <c:numCache>
                <c:formatCode>General</c:formatCode>
                <c:ptCount val="5"/>
                <c:pt idx="3" formatCode="0%">
                  <c:v>0.5402585172282699</c:v>
                </c:pt>
                <c:pt idx="4" formatCode="0%">
                  <c:v>0.53639961100679512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0DC-4402-8452-A9E0FC068559}"/>
            </c:ext>
          </c:extLst>
        </c:ser>
        <c:ser>
          <c:idx val="4"/>
          <c:order val="4"/>
          <c:tx>
            <c:strRef>
              <c:f>'group (2)'!$H$9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(2)'!$K$75:$K$80,'group (2)'!$H$76:$H$77)</c:f>
              <c:numCache>
                <c:formatCode>General</c:formatCode>
                <c:ptCount val="8"/>
                <c:pt idx="6" formatCode="0%">
                  <c:v>0.59655012187879708</c:v>
                </c:pt>
                <c:pt idx="7" formatCode="0%">
                  <c:v>0.59272533776964997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0DC-4402-8452-A9E0FC068559}"/>
            </c:ext>
          </c:extLst>
        </c:ser>
        <c:ser>
          <c:idx val="5"/>
          <c:order val="5"/>
          <c:tx>
            <c:strRef>
              <c:f>'group (2)'!$I$9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(2)'!$K$75:$K$80,'group (2)'!$I$76:$I$77)</c:f>
              <c:numCache>
                <c:formatCode>General</c:formatCode>
                <c:ptCount val="8"/>
                <c:pt idx="6" formatCode="0%">
                  <c:v>0.18321576150021493</c:v>
                </c:pt>
                <c:pt idx="7" formatCode="0%">
                  <c:v>0.18299194490486181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0DC-4402-8452-A9E0FC068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1294451848"/>
        <c:axId val="1294452424"/>
      </c:barChart>
      <c:catAx>
        <c:axId val="129445184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294452424"/>
        <c:crosses val="autoZero"/>
        <c:auto val="1"/>
        <c:lblAlgn val="ctr"/>
        <c:lblOffset val="100"/>
        <c:noMultiLvlLbl val="0"/>
      </c:catAx>
      <c:valAx>
        <c:axId val="129445242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29445184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8</xdr:col>
      <xdr:colOff>438150</xdr:colOff>
      <xdr:row>32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47</xdr:row>
      <xdr:rowOff>0</xdr:rowOff>
    </xdr:from>
    <xdr:to>
      <xdr:col>8</xdr:col>
      <xdr:colOff>438150</xdr:colOff>
      <xdr:row>65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8</xdr:col>
      <xdr:colOff>438150</xdr:colOff>
      <xdr:row>32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47</xdr:row>
      <xdr:rowOff>0</xdr:rowOff>
    </xdr:from>
    <xdr:to>
      <xdr:col>8</xdr:col>
      <xdr:colOff>438150</xdr:colOff>
      <xdr:row>65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8</xdr:col>
      <xdr:colOff>438150</xdr:colOff>
      <xdr:row>32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47</xdr:row>
      <xdr:rowOff>0</xdr:rowOff>
    </xdr:from>
    <xdr:to>
      <xdr:col>8</xdr:col>
      <xdr:colOff>438150</xdr:colOff>
      <xdr:row>65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8</xdr:col>
      <xdr:colOff>438150</xdr:colOff>
      <xdr:row>32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47</xdr:row>
      <xdr:rowOff>0</xdr:rowOff>
    </xdr:from>
    <xdr:to>
      <xdr:col>8</xdr:col>
      <xdr:colOff>438150</xdr:colOff>
      <xdr:row>65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8</xdr:col>
      <xdr:colOff>438150</xdr:colOff>
      <xdr:row>32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47</xdr:row>
      <xdr:rowOff>0</xdr:rowOff>
    </xdr:from>
    <xdr:to>
      <xdr:col>8</xdr:col>
      <xdr:colOff>438150</xdr:colOff>
      <xdr:row>65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8</xdr:col>
      <xdr:colOff>438150</xdr:colOff>
      <xdr:row>32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47</xdr:row>
      <xdr:rowOff>0</xdr:rowOff>
    </xdr:from>
    <xdr:to>
      <xdr:col>8</xdr:col>
      <xdr:colOff>438150</xdr:colOff>
      <xdr:row>65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8</xdr:col>
      <xdr:colOff>438150</xdr:colOff>
      <xdr:row>32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47</xdr:row>
      <xdr:rowOff>0</xdr:rowOff>
    </xdr:from>
    <xdr:to>
      <xdr:col>8</xdr:col>
      <xdr:colOff>438150</xdr:colOff>
      <xdr:row>65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workbookViewId="0">
      <pane ySplit="1" topLeftCell="A2" activePane="bottomLeft" state="frozen"/>
      <selection pane="bottomLeft" activeCell="C9" sqref="C9"/>
    </sheetView>
  </sheetViews>
  <sheetFormatPr defaultColWidth="9.140625" defaultRowHeight="14.45"/>
  <cols>
    <col min="1" max="1" width="19.7109375" style="27" bestFit="1" customWidth="1"/>
    <col min="2" max="2" width="16.42578125" style="27" bestFit="1" customWidth="1"/>
    <col min="3" max="3" width="17.42578125" style="27" bestFit="1" customWidth="1"/>
    <col min="4" max="4" width="16.140625" style="37" bestFit="1" customWidth="1"/>
    <col min="5" max="10" width="12" style="29" bestFit="1" customWidth="1"/>
    <col min="11" max="11" width="13.42578125" style="29" bestFit="1" customWidth="1"/>
    <col min="12" max="12" width="10.140625" style="27" bestFit="1" customWidth="1"/>
    <col min="13" max="15" width="10.7109375" style="27" bestFit="1" customWidth="1"/>
    <col min="16" max="16" width="23.42578125" style="29" bestFit="1" customWidth="1"/>
    <col min="17" max="16384" width="9.140625" style="27"/>
  </cols>
  <sheetData>
    <row r="1" spans="1:16" s="28" customFormat="1">
      <c r="A1" s="28" t="s">
        <v>0</v>
      </c>
      <c r="B1" s="28" t="s">
        <v>1</v>
      </c>
      <c r="C1" s="28" t="s">
        <v>2</v>
      </c>
      <c r="D1" s="33" t="s">
        <v>3</v>
      </c>
      <c r="E1" s="30" t="s">
        <v>4</v>
      </c>
      <c r="F1" s="30" t="s">
        <v>5</v>
      </c>
      <c r="G1" s="30" t="s">
        <v>6</v>
      </c>
      <c r="H1" s="30" t="s">
        <v>7</v>
      </c>
      <c r="I1" s="30" t="s">
        <v>8</v>
      </c>
      <c r="J1" s="30" t="s">
        <v>9</v>
      </c>
      <c r="K1" s="30" t="s">
        <v>10</v>
      </c>
      <c r="L1" s="28" t="s">
        <v>11</v>
      </c>
      <c r="M1" s="28" t="s">
        <v>12</v>
      </c>
      <c r="N1" s="28" t="s">
        <v>13</v>
      </c>
      <c r="O1" s="28" t="s">
        <v>14</v>
      </c>
      <c r="P1" s="30" t="s">
        <v>15</v>
      </c>
    </row>
    <row r="2" spans="1:16">
      <c r="A2" s="35" t="s">
        <v>16</v>
      </c>
      <c r="B2" s="35" t="s">
        <v>17</v>
      </c>
      <c r="C2" s="36">
        <v>2017</v>
      </c>
      <c r="D2" s="37">
        <v>475297</v>
      </c>
      <c r="E2" s="29">
        <v>0.5704664662305885</v>
      </c>
      <c r="F2" s="29">
        <v>0.50171576929793371</v>
      </c>
      <c r="G2" s="29">
        <v>6.8750696932654745E-2</v>
      </c>
      <c r="H2" s="29">
        <v>0.24490160888875798</v>
      </c>
      <c r="I2" s="29">
        <v>0.32556485734183049</v>
      </c>
      <c r="J2" s="29">
        <v>0.51575330793167218</v>
      </c>
      <c r="K2" s="29">
        <v>5.4713158298916258E-2</v>
      </c>
      <c r="L2" s="37">
        <v>1989</v>
      </c>
      <c r="M2" s="38">
        <v>0.44244604316546765</v>
      </c>
      <c r="N2" s="38">
        <v>0.55882352941176472</v>
      </c>
      <c r="O2" s="38">
        <v>0.6621359223300971</v>
      </c>
      <c r="P2" s="29">
        <v>0.44535272709765006</v>
      </c>
    </row>
    <row r="3" spans="1:16">
      <c r="A3" s="35" t="s">
        <v>16</v>
      </c>
      <c r="B3" s="35" t="s">
        <v>17</v>
      </c>
      <c r="C3" s="36">
        <v>2018</v>
      </c>
      <c r="D3" s="37">
        <v>450678</v>
      </c>
      <c r="E3" s="29">
        <v>0.55369021784955108</v>
      </c>
      <c r="F3" s="29">
        <v>0.48955129826616789</v>
      </c>
      <c r="G3" s="29">
        <v>6.4138919583383261E-2</v>
      </c>
      <c r="H3" s="29">
        <v>0.24064187734923825</v>
      </c>
      <c r="I3" s="29">
        <v>0.31304834050031288</v>
      </c>
      <c r="J3" s="29">
        <v>0.50209018412258866</v>
      </c>
      <c r="K3" s="29">
        <v>5.1600033726962487E-2</v>
      </c>
      <c r="L3" s="37">
        <v>1804</v>
      </c>
      <c r="M3" s="38">
        <v>0.41931283602150538</v>
      </c>
      <c r="N3" s="38">
        <v>0.54269737872761914</v>
      </c>
      <c r="O3" s="38">
        <v>0.65201288244766509</v>
      </c>
      <c r="P3" s="29">
        <v>0.41307239217176517</v>
      </c>
    </row>
    <row r="4" spans="1:16">
      <c r="A4" s="35" t="s">
        <v>16</v>
      </c>
      <c r="B4" s="35" t="s">
        <v>18</v>
      </c>
      <c r="C4" s="36">
        <v>2016</v>
      </c>
      <c r="D4" s="37">
        <v>483108</v>
      </c>
      <c r="E4" s="29">
        <v>0.61210536774385849</v>
      </c>
      <c r="F4" s="29">
        <v>0.54006350546875648</v>
      </c>
      <c r="G4" s="29">
        <v>7.204186227510205E-2</v>
      </c>
      <c r="H4" s="29">
        <v>0.27396358578206115</v>
      </c>
      <c r="I4" s="29">
        <v>0.33814178196179734</v>
      </c>
      <c r="J4" s="29">
        <v>0.55302541046722475</v>
      </c>
      <c r="K4" s="29">
        <v>5.9079957276633795E-2</v>
      </c>
      <c r="L4" s="37">
        <v>2106</v>
      </c>
      <c r="M4" s="38">
        <v>0.48015873015873017</v>
      </c>
      <c r="N4" s="38">
        <v>0.58879532289208325</v>
      </c>
      <c r="O4" s="38">
        <v>0.69354838709677424</v>
      </c>
      <c r="P4" s="29">
        <v>0.4353953460840283</v>
      </c>
    </row>
    <row r="5" spans="1:16">
      <c r="A5" s="35" t="s">
        <v>16</v>
      </c>
      <c r="B5" s="35" t="s">
        <v>18</v>
      </c>
      <c r="C5" s="36">
        <v>2017</v>
      </c>
      <c r="D5" s="37">
        <v>475297</v>
      </c>
      <c r="E5" s="29">
        <v>0.61940849616134752</v>
      </c>
      <c r="F5" s="29">
        <v>0.54576822492041821</v>
      </c>
      <c r="G5" s="29">
        <v>7.3640271240929353E-2</v>
      </c>
      <c r="H5" s="29">
        <v>0.27465142847524809</v>
      </c>
      <c r="I5" s="29">
        <v>0.34475706768609943</v>
      </c>
      <c r="J5" s="29">
        <v>0.56007086095641256</v>
      </c>
      <c r="K5" s="29">
        <v>5.933763520493502E-2</v>
      </c>
      <c r="L5" s="37">
        <v>1989</v>
      </c>
      <c r="M5" s="38">
        <v>0.48795180722891568</v>
      </c>
      <c r="N5" s="38">
        <v>0.60658914728682167</v>
      </c>
      <c r="O5" s="38">
        <v>0.70748299319727892</v>
      </c>
      <c r="P5" s="29">
        <v>0.44535272709765006</v>
      </c>
    </row>
    <row r="6" spans="1:16">
      <c r="A6" s="35" t="s">
        <v>16</v>
      </c>
      <c r="B6" s="35" t="s">
        <v>19</v>
      </c>
      <c r="C6" s="36">
        <v>2015</v>
      </c>
      <c r="D6" s="37">
        <v>463449</v>
      </c>
      <c r="E6" s="29">
        <v>0.66365231125754942</v>
      </c>
      <c r="F6" s="29">
        <v>0.58350325494283084</v>
      </c>
      <c r="G6" s="29">
        <v>8.0149056314718553E-2</v>
      </c>
      <c r="H6" s="29">
        <v>0.31327934681054442</v>
      </c>
      <c r="I6" s="29">
        <v>0.35037296444700494</v>
      </c>
      <c r="J6" s="29">
        <v>0.596384931243783</v>
      </c>
      <c r="K6" s="29">
        <v>6.7267380013766351E-2</v>
      </c>
      <c r="L6" s="37">
        <v>2069</v>
      </c>
      <c r="M6" s="38">
        <v>0.53258426966292138</v>
      </c>
      <c r="N6" s="38">
        <v>0.64052287581699341</v>
      </c>
      <c r="O6" s="38">
        <v>0.74285714285714288</v>
      </c>
      <c r="P6" s="29">
        <v>0.42487637445432602</v>
      </c>
    </row>
    <row r="7" spans="1:16">
      <c r="A7" s="35" t="s">
        <v>16</v>
      </c>
      <c r="B7" s="35" t="s">
        <v>19</v>
      </c>
      <c r="C7" s="36">
        <v>2016</v>
      </c>
      <c r="D7" s="37">
        <v>483108</v>
      </c>
      <c r="E7" s="29">
        <v>0.65620730768275415</v>
      </c>
      <c r="F7" s="29">
        <v>0.57955984997143495</v>
      </c>
      <c r="G7" s="29">
        <v>7.6647457711319214E-2</v>
      </c>
      <c r="H7" s="29">
        <v>0.30418664149631136</v>
      </c>
      <c r="I7" s="29">
        <v>0.35202066618644279</v>
      </c>
      <c r="J7" s="29">
        <v>0.59086581054339815</v>
      </c>
      <c r="K7" s="29">
        <v>6.5341497139355997E-2</v>
      </c>
      <c r="L7" s="37">
        <v>2106</v>
      </c>
      <c r="M7" s="38">
        <v>0.52419354838709675</v>
      </c>
      <c r="N7" s="38">
        <v>0.63445054945054946</v>
      </c>
      <c r="O7" s="38">
        <v>0.73106060606060608</v>
      </c>
      <c r="P7" s="29">
        <v>0.4353953460840283</v>
      </c>
    </row>
    <row r="8" spans="1:16">
      <c r="A8" s="35" t="s">
        <v>16</v>
      </c>
      <c r="B8" s="35" t="s">
        <v>20</v>
      </c>
      <c r="C8" s="36">
        <v>2016</v>
      </c>
      <c r="D8" s="37">
        <v>295713</v>
      </c>
      <c r="E8" s="29">
        <v>0.79496335974407617</v>
      </c>
      <c r="F8" s="29">
        <v>0.78759644167123399</v>
      </c>
      <c r="G8" s="29">
        <v>0.85018963337547404</v>
      </c>
      <c r="H8" s="29">
        <v>0.70680901219456915</v>
      </c>
      <c r="I8" s="29">
        <v>0.86638630256061799</v>
      </c>
      <c r="J8" s="29">
        <v>0.79123108421198407</v>
      </c>
      <c r="K8" s="29">
        <v>0.82989979679069437</v>
      </c>
      <c r="L8" s="37">
        <v>2106</v>
      </c>
      <c r="M8" s="38">
        <v>0.69565217391304346</v>
      </c>
      <c r="N8" s="38">
        <v>0.77922077922077926</v>
      </c>
      <c r="O8" s="38">
        <v>0.83602150537634412</v>
      </c>
      <c r="P8" s="29">
        <v>0.4353953460840283</v>
      </c>
    </row>
    <row r="9" spans="1:16">
      <c r="A9" s="35" t="s">
        <v>16</v>
      </c>
      <c r="B9" s="35" t="s">
        <v>21</v>
      </c>
      <c r="C9" s="36">
        <v>2012</v>
      </c>
      <c r="D9" s="37">
        <v>300261</v>
      </c>
      <c r="E9" s="29">
        <v>0.27050466094497788</v>
      </c>
      <c r="F9" s="29">
        <v>0.21538261712310289</v>
      </c>
      <c r="G9" s="29">
        <v>5.5122043821874966E-2</v>
      </c>
      <c r="H9" s="29">
        <v>7.2107266677990153E-2</v>
      </c>
      <c r="I9" s="29">
        <v>0.19839739426698771</v>
      </c>
      <c r="J9" s="29">
        <v>0.23062935246335689</v>
      </c>
      <c r="K9" s="29">
        <v>3.9875308481620991E-2</v>
      </c>
      <c r="L9" s="37">
        <v>1543</v>
      </c>
      <c r="M9" s="38">
        <v>0.1471861471861472</v>
      </c>
      <c r="N9" s="38">
        <v>0.23333333333333334</v>
      </c>
      <c r="O9" s="38">
        <v>0.33057851239669422</v>
      </c>
      <c r="P9" s="29">
        <v>0.36487897681994519</v>
      </c>
    </row>
    <row r="10" spans="1:16">
      <c r="A10" s="35" t="s">
        <v>22</v>
      </c>
      <c r="B10" s="35" t="s">
        <v>17</v>
      </c>
      <c r="C10" s="36">
        <v>2017</v>
      </c>
      <c r="D10" s="37">
        <v>821308</v>
      </c>
      <c r="E10" s="29">
        <v>0.69526900992076057</v>
      </c>
      <c r="F10" s="29">
        <v>0.54769465291948938</v>
      </c>
      <c r="G10" s="29">
        <v>0.14757435700127114</v>
      </c>
      <c r="H10" s="29">
        <v>0.19131677762788138</v>
      </c>
      <c r="I10" s="29">
        <v>0.50395223229287911</v>
      </c>
      <c r="J10" s="29">
        <v>0.52948224052365256</v>
      </c>
      <c r="K10" s="29">
        <v>0.16578676939710804</v>
      </c>
      <c r="L10" s="37">
        <v>3294</v>
      </c>
      <c r="M10" s="38">
        <v>0.56756756756756754</v>
      </c>
      <c r="N10" s="38">
        <v>0.67573738121683324</v>
      </c>
      <c r="O10" s="38">
        <v>0.77358490566037741</v>
      </c>
      <c r="P10" s="29">
        <v>0.43326762155805265</v>
      </c>
    </row>
    <row r="11" spans="1:16">
      <c r="A11" s="35" t="s">
        <v>22</v>
      </c>
      <c r="B11" s="35" t="s">
        <v>17</v>
      </c>
      <c r="C11" s="36">
        <v>2018</v>
      </c>
      <c r="D11" s="37">
        <v>724101</v>
      </c>
      <c r="E11" s="29">
        <v>0.69376509630562588</v>
      </c>
      <c r="F11" s="29">
        <v>0.55366585600627538</v>
      </c>
      <c r="G11" s="29">
        <v>0.1400992402993505</v>
      </c>
      <c r="H11" s="29">
        <v>0.19599061456896205</v>
      </c>
      <c r="I11" s="29">
        <v>0.49777448173666383</v>
      </c>
      <c r="J11" s="29">
        <v>0.52826056033619617</v>
      </c>
      <c r="K11" s="29">
        <v>0.16550453596942968</v>
      </c>
      <c r="L11" s="37">
        <v>2749</v>
      </c>
      <c r="M11" s="38">
        <v>0.5714285714285714</v>
      </c>
      <c r="N11" s="38">
        <v>0.68627450980392157</v>
      </c>
      <c r="O11" s="38">
        <v>0.77777777777777779</v>
      </c>
      <c r="P11" s="29">
        <v>0.37334516843819027</v>
      </c>
    </row>
    <row r="12" spans="1:16">
      <c r="A12" s="35" t="s">
        <v>22</v>
      </c>
      <c r="B12" s="35" t="s">
        <v>18</v>
      </c>
      <c r="C12" s="36">
        <v>2016</v>
      </c>
      <c r="D12" s="37">
        <v>817495</v>
      </c>
      <c r="E12" s="29">
        <v>0.73877760720249053</v>
      </c>
      <c r="F12" s="29">
        <v>0.58422253347115272</v>
      </c>
      <c r="G12" s="29">
        <v>0.15455507373133781</v>
      </c>
      <c r="H12" s="29">
        <v>0.21668756383831095</v>
      </c>
      <c r="I12" s="29">
        <v>0.52209004336417963</v>
      </c>
      <c r="J12" s="29">
        <v>0.56365971657319003</v>
      </c>
      <c r="K12" s="29">
        <v>0.1751178906293005</v>
      </c>
      <c r="L12" s="37">
        <v>3198</v>
      </c>
      <c r="M12" s="38">
        <v>0.6151685393258427</v>
      </c>
      <c r="N12" s="38">
        <v>0.72096668367718886</v>
      </c>
      <c r="O12" s="38">
        <v>0.80927835051546393</v>
      </c>
      <c r="P12" s="29">
        <v>0.44525254729011965</v>
      </c>
    </row>
    <row r="13" spans="1:16">
      <c r="A13" s="35" t="s">
        <v>22</v>
      </c>
      <c r="B13" s="35" t="s">
        <v>18</v>
      </c>
      <c r="C13" s="36">
        <v>2017</v>
      </c>
      <c r="D13" s="37">
        <v>821308</v>
      </c>
      <c r="E13" s="29">
        <v>0.72850258368358767</v>
      </c>
      <c r="F13" s="29">
        <v>0.57585461239875901</v>
      </c>
      <c r="G13" s="29">
        <v>0.1526479712848286</v>
      </c>
      <c r="H13" s="29">
        <v>0.20788547049340808</v>
      </c>
      <c r="I13" s="29">
        <v>0.52061711319017956</v>
      </c>
      <c r="J13" s="29">
        <v>0.55683616864805896</v>
      </c>
      <c r="K13" s="29">
        <v>0.17166641503552868</v>
      </c>
      <c r="L13" s="37">
        <v>3294</v>
      </c>
      <c r="M13" s="38">
        <v>0.59830508474576272</v>
      </c>
      <c r="N13" s="38">
        <v>0.70662674650698598</v>
      </c>
      <c r="O13" s="38">
        <v>0.80244399185336046</v>
      </c>
      <c r="P13" s="29">
        <v>0.43326762155805265</v>
      </c>
    </row>
    <row r="14" spans="1:16">
      <c r="A14" s="35" t="s">
        <v>22</v>
      </c>
      <c r="B14" s="35" t="s">
        <v>19</v>
      </c>
      <c r="C14" s="36">
        <v>2015</v>
      </c>
      <c r="D14" s="37">
        <v>804898</v>
      </c>
      <c r="E14" s="29">
        <v>0.77976588337901198</v>
      </c>
      <c r="F14" s="29">
        <v>0.61917162174586093</v>
      </c>
      <c r="G14" s="29">
        <v>0.16059426163315102</v>
      </c>
      <c r="H14" s="29">
        <v>0.23950736615074208</v>
      </c>
      <c r="I14" s="29">
        <v>0.5402585172282699</v>
      </c>
      <c r="J14" s="29">
        <v>0.59655012187879708</v>
      </c>
      <c r="K14" s="29">
        <v>0.18321576150021493</v>
      </c>
      <c r="L14" s="37">
        <v>3166</v>
      </c>
      <c r="M14" s="38">
        <v>0.66176470588235292</v>
      </c>
      <c r="N14" s="38">
        <v>0.76363636363636367</v>
      </c>
      <c r="O14" s="38">
        <v>0.84873949579831931</v>
      </c>
      <c r="P14" s="29">
        <v>0.44526221228052437</v>
      </c>
    </row>
    <row r="15" spans="1:16">
      <c r="A15" s="35" t="s">
        <v>22</v>
      </c>
      <c r="B15" s="35" t="s">
        <v>19</v>
      </c>
      <c r="C15" s="36">
        <v>2016</v>
      </c>
      <c r="D15" s="37">
        <v>817495</v>
      </c>
      <c r="E15" s="29">
        <v>0.77571728267451179</v>
      </c>
      <c r="F15" s="29">
        <v>0.61581171750285935</v>
      </c>
      <c r="G15" s="29">
        <v>0.15990556517165241</v>
      </c>
      <c r="H15" s="29">
        <v>0.23931767166771661</v>
      </c>
      <c r="I15" s="29">
        <v>0.53639961100679512</v>
      </c>
      <c r="J15" s="29">
        <v>0.59272533776964997</v>
      </c>
      <c r="K15" s="29">
        <v>0.18299194490486181</v>
      </c>
      <c r="L15" s="37">
        <v>3198</v>
      </c>
      <c r="M15" s="38">
        <v>0.66019417475728159</v>
      </c>
      <c r="N15" s="38">
        <v>0.75942983256119367</v>
      </c>
      <c r="O15" s="38">
        <v>0.8434504792332268</v>
      </c>
      <c r="P15" s="29">
        <v>0.44525254729011965</v>
      </c>
    </row>
    <row r="16" spans="1:16">
      <c r="A16" s="35" t="s">
        <v>22</v>
      </c>
      <c r="B16" s="35" t="s">
        <v>20</v>
      </c>
      <c r="C16" s="36">
        <v>2016</v>
      </c>
      <c r="D16" s="37">
        <v>603947</v>
      </c>
      <c r="E16" s="29">
        <v>0.88638903744865027</v>
      </c>
      <c r="F16" s="29">
        <v>0.87237829224935559</v>
      </c>
      <c r="G16" s="29">
        <v>0.93935004907082031</v>
      </c>
      <c r="H16" s="29">
        <v>0.76345397169486451</v>
      </c>
      <c r="I16" s="29">
        <v>0.93741184519430376</v>
      </c>
      <c r="J16" s="29">
        <v>0.87116445922103181</v>
      </c>
      <c r="K16" s="29">
        <v>0.93539306221098362</v>
      </c>
      <c r="L16" s="37">
        <v>3198</v>
      </c>
      <c r="M16" s="38">
        <v>0.82269503546099287</v>
      </c>
      <c r="N16" s="38">
        <v>0.875</v>
      </c>
      <c r="O16" s="38">
        <v>0.91967871485943775</v>
      </c>
      <c r="P16" s="29">
        <v>0.44525254729011965</v>
      </c>
    </row>
    <row r="17" spans="1:16">
      <c r="A17" s="35" t="s">
        <v>22</v>
      </c>
      <c r="B17" s="35" t="s">
        <v>21</v>
      </c>
      <c r="C17" s="36">
        <v>2012</v>
      </c>
      <c r="D17" s="37">
        <v>933666</v>
      </c>
      <c r="E17" s="29">
        <v>0.46708673122936895</v>
      </c>
      <c r="F17" s="29">
        <v>0.34528942898209852</v>
      </c>
      <c r="G17" s="29">
        <v>0.12179730224727044</v>
      </c>
      <c r="H17" s="29">
        <v>8.4750863799260126E-2</v>
      </c>
      <c r="I17" s="29">
        <v>0.38233586743010883</v>
      </c>
      <c r="J17" s="29">
        <v>0.34630049717993372</v>
      </c>
      <c r="K17" s="29">
        <v>0.12078623404943524</v>
      </c>
      <c r="L17" s="37">
        <v>3513</v>
      </c>
      <c r="M17" s="38">
        <v>0.34177215189873417</v>
      </c>
      <c r="N17" s="38">
        <v>0.44827586206896552</v>
      </c>
      <c r="O17" s="38">
        <v>0.56294536817102137</v>
      </c>
      <c r="P17" s="29">
        <v>0.45903332156432985</v>
      </c>
    </row>
    <row r="18" spans="1:16">
      <c r="A18" s="35" t="s">
        <v>23</v>
      </c>
      <c r="B18" s="35" t="s">
        <v>17</v>
      </c>
      <c r="C18" s="36">
        <v>2017</v>
      </c>
      <c r="D18" s="37">
        <v>570113</v>
      </c>
      <c r="E18" s="29">
        <v>0.59690622736194399</v>
      </c>
      <c r="F18" s="29">
        <v>0.51880767496969904</v>
      </c>
      <c r="G18" s="29">
        <v>7.8098552392245044E-2</v>
      </c>
      <c r="H18" s="29">
        <v>0.24219058327033413</v>
      </c>
      <c r="I18" s="29">
        <v>0.35471564409160988</v>
      </c>
      <c r="J18" s="29">
        <v>0.52669733894859438</v>
      </c>
      <c r="K18" s="29">
        <v>7.0208888413349629E-2</v>
      </c>
      <c r="L18" s="37">
        <v>1895</v>
      </c>
      <c r="M18" s="38">
        <v>0.47511312217194568</v>
      </c>
      <c r="N18" s="38">
        <v>0.59669811320754718</v>
      </c>
      <c r="O18" s="38">
        <v>0.70503597122302153</v>
      </c>
      <c r="P18" s="29">
        <v>0.51574856265612601</v>
      </c>
    </row>
    <row r="19" spans="1:16">
      <c r="A19" s="35" t="s">
        <v>23</v>
      </c>
      <c r="B19" s="35" t="s">
        <v>17</v>
      </c>
      <c r="C19" s="36">
        <v>2018</v>
      </c>
      <c r="D19" s="37">
        <v>545517</v>
      </c>
      <c r="E19" s="29">
        <v>0.58027339202994588</v>
      </c>
      <c r="F19" s="29">
        <v>0.50529864330534158</v>
      </c>
      <c r="G19" s="29">
        <v>7.497474872460437E-2</v>
      </c>
      <c r="H19" s="29">
        <v>0.23589915621328025</v>
      </c>
      <c r="I19" s="29">
        <v>0.34437423581666565</v>
      </c>
      <c r="J19" s="29">
        <v>0.5133093927411978</v>
      </c>
      <c r="K19" s="29">
        <v>6.6963999288748105E-2</v>
      </c>
      <c r="L19" s="37">
        <v>1755</v>
      </c>
      <c r="M19" s="38">
        <v>0.45084745762711864</v>
      </c>
      <c r="N19" s="38">
        <v>0.57685352622061481</v>
      </c>
      <c r="O19" s="38">
        <v>0.69230769230769229</v>
      </c>
      <c r="P19" s="29">
        <v>0.48314446678124634</v>
      </c>
    </row>
    <row r="20" spans="1:16">
      <c r="A20" s="35" t="s">
        <v>23</v>
      </c>
      <c r="B20" s="35" t="s">
        <v>18</v>
      </c>
      <c r="C20" s="36">
        <v>2016</v>
      </c>
      <c r="D20" s="37">
        <v>559229</v>
      </c>
      <c r="E20" s="29">
        <v>0.64198923875550085</v>
      </c>
      <c r="F20" s="29">
        <v>0.56282488926718754</v>
      </c>
      <c r="G20" s="29">
        <v>7.9164349488313371E-2</v>
      </c>
      <c r="H20" s="29">
        <v>0.27778959960946231</v>
      </c>
      <c r="I20" s="29">
        <v>0.36419963914603859</v>
      </c>
      <c r="J20" s="29">
        <v>0.56838969366753156</v>
      </c>
      <c r="K20" s="29">
        <v>7.3599545087969329E-2</v>
      </c>
      <c r="L20" s="37">
        <v>1902</v>
      </c>
      <c r="M20" s="38">
        <v>0.52072538860103623</v>
      </c>
      <c r="N20" s="38">
        <v>0.63468357883251492</v>
      </c>
      <c r="O20" s="38">
        <v>0.73747016706443913</v>
      </c>
      <c r="P20" s="29">
        <v>0.50939075787888677</v>
      </c>
    </row>
    <row r="21" spans="1:16">
      <c r="A21" s="35" t="s">
        <v>23</v>
      </c>
      <c r="B21" s="35" t="s">
        <v>18</v>
      </c>
      <c r="C21" s="36">
        <v>2017</v>
      </c>
      <c r="D21" s="37">
        <v>570113</v>
      </c>
      <c r="E21" s="29">
        <v>0.64545800569360812</v>
      </c>
      <c r="F21" s="29">
        <v>0.56232536356827512</v>
      </c>
      <c r="G21" s="29">
        <v>8.3132642125333042E-2</v>
      </c>
      <c r="H21" s="29">
        <v>0.27161106657802925</v>
      </c>
      <c r="I21" s="29">
        <v>0.37384693911557887</v>
      </c>
      <c r="J21" s="29">
        <v>0.57034658041475983</v>
      </c>
      <c r="K21" s="29">
        <v>7.5111425278848232E-2</v>
      </c>
      <c r="L21" s="37">
        <v>1895</v>
      </c>
      <c r="M21" s="38">
        <v>0.52616279069767447</v>
      </c>
      <c r="N21" s="38">
        <v>0.6471663619744058</v>
      </c>
      <c r="O21" s="38">
        <v>0.74669603524229078</v>
      </c>
      <c r="P21" s="29">
        <v>0.51574856265612601</v>
      </c>
    </row>
    <row r="22" spans="1:16">
      <c r="A22" s="35" t="s">
        <v>23</v>
      </c>
      <c r="B22" s="35" t="s">
        <v>19</v>
      </c>
      <c r="C22" s="36">
        <v>2015</v>
      </c>
      <c r="D22" s="37">
        <v>528519</v>
      </c>
      <c r="E22" s="29">
        <v>0.69425507881457427</v>
      </c>
      <c r="F22" s="29">
        <v>0.60812572490298367</v>
      </c>
      <c r="G22" s="29">
        <v>8.6129353911590684E-2</v>
      </c>
      <c r="H22" s="29">
        <v>0.31570293593986215</v>
      </c>
      <c r="I22" s="29">
        <v>0.37855214287471217</v>
      </c>
      <c r="J22" s="29">
        <v>0.61299782978473816</v>
      </c>
      <c r="K22" s="29">
        <v>8.1257249029836207E-2</v>
      </c>
      <c r="L22" s="37">
        <v>1818</v>
      </c>
      <c r="M22" s="38">
        <v>0.5757575757575758</v>
      </c>
      <c r="N22" s="38">
        <v>0.69565217391304346</v>
      </c>
      <c r="O22" s="38">
        <v>0.78170478170478175</v>
      </c>
      <c r="P22" s="29">
        <v>0.50584034863573513</v>
      </c>
    </row>
    <row r="23" spans="1:16">
      <c r="A23" s="35" t="s">
        <v>23</v>
      </c>
      <c r="B23" s="35" t="s">
        <v>19</v>
      </c>
      <c r="C23" s="36">
        <v>2016</v>
      </c>
      <c r="D23" s="37">
        <v>559229</v>
      </c>
      <c r="E23" s="29">
        <v>0.68595155115346307</v>
      </c>
      <c r="F23" s="29">
        <v>0.60219158877669077</v>
      </c>
      <c r="G23" s="29">
        <v>8.3759962376772301E-2</v>
      </c>
      <c r="H23" s="29">
        <v>0.30834595487716121</v>
      </c>
      <c r="I23" s="29">
        <v>0.37760559627630186</v>
      </c>
      <c r="J23" s="29">
        <v>0.60592708890275715</v>
      </c>
      <c r="K23" s="29">
        <v>8.0024462250705877E-2</v>
      </c>
      <c r="L23" s="37">
        <v>1902</v>
      </c>
      <c r="M23" s="38">
        <v>0.57333333333333336</v>
      </c>
      <c r="N23" s="38">
        <v>0.68133730676103554</v>
      </c>
      <c r="O23" s="38">
        <v>0.77601410934744264</v>
      </c>
      <c r="P23" s="29">
        <v>0.50939075787888677</v>
      </c>
    </row>
    <row r="24" spans="1:16">
      <c r="A24" s="35" t="s">
        <v>23</v>
      </c>
      <c r="B24" s="35" t="s">
        <v>20</v>
      </c>
      <c r="C24" s="36">
        <v>2016</v>
      </c>
      <c r="D24" s="37">
        <v>359019</v>
      </c>
      <c r="E24" s="29">
        <v>0.8162604207576758</v>
      </c>
      <c r="F24" s="29">
        <v>0.80854207175264026</v>
      </c>
      <c r="G24" s="29">
        <v>0.87113460278737775</v>
      </c>
      <c r="H24" s="29">
        <v>0.72470839663207764</v>
      </c>
      <c r="I24" s="29">
        <v>0.88609080330533063</v>
      </c>
      <c r="J24" s="29">
        <v>0.81018687472472162</v>
      </c>
      <c r="K24" s="29">
        <v>0.8631647999222527</v>
      </c>
      <c r="L24" s="37">
        <v>1902</v>
      </c>
      <c r="M24" s="38">
        <v>0.72151898734177211</v>
      </c>
      <c r="N24" s="38">
        <v>0.8</v>
      </c>
      <c r="O24" s="38">
        <v>0.85614035087719298</v>
      </c>
      <c r="P24" s="29">
        <v>0.50939075787888677</v>
      </c>
    </row>
    <row r="25" spans="1:16">
      <c r="A25" s="35" t="s">
        <v>23</v>
      </c>
      <c r="B25" s="35" t="s">
        <v>21</v>
      </c>
      <c r="C25" s="36">
        <v>2012</v>
      </c>
      <c r="D25" s="37">
        <v>476316</v>
      </c>
      <c r="E25" s="29">
        <v>0.30032793355671444</v>
      </c>
      <c r="F25" s="29">
        <v>0.24320409140150656</v>
      </c>
      <c r="G25" s="29">
        <v>5.7123842155207889E-2</v>
      </c>
      <c r="H25" s="29">
        <v>7.8638970767305735E-2</v>
      </c>
      <c r="I25" s="29">
        <v>0.22168896278940872</v>
      </c>
      <c r="J25" s="29">
        <v>0.25315336877199168</v>
      </c>
      <c r="K25" s="29">
        <v>4.7174564784722747E-2</v>
      </c>
      <c r="L25" s="37">
        <v>1662</v>
      </c>
      <c r="M25" s="38">
        <v>0.17751479289940827</v>
      </c>
      <c r="N25" s="38">
        <v>0.25925925925925924</v>
      </c>
      <c r="O25" s="38">
        <v>0.36619718309859156</v>
      </c>
      <c r="P25" s="29">
        <v>0.49352048096942475</v>
      </c>
    </row>
    <row r="26" spans="1:16">
      <c r="A26" s="35" t="s">
        <v>24</v>
      </c>
      <c r="B26" s="35" t="s">
        <v>17</v>
      </c>
      <c r="C26" s="36">
        <v>2017</v>
      </c>
      <c r="D26" s="37">
        <v>726492</v>
      </c>
      <c r="E26" s="29">
        <v>0.69080870814819706</v>
      </c>
      <c r="F26" s="29">
        <v>0.54028261839084257</v>
      </c>
      <c r="G26" s="29">
        <v>0.15052608975735451</v>
      </c>
      <c r="H26" s="29">
        <v>0.1864507799122358</v>
      </c>
      <c r="I26" s="29">
        <v>0.50435792823596126</v>
      </c>
      <c r="J26" s="29">
        <v>0.5226857281291466</v>
      </c>
      <c r="K26" s="29">
        <v>0.16812298001905046</v>
      </c>
      <c r="L26" s="37">
        <v>3388</v>
      </c>
      <c r="M26" s="38">
        <v>0.52989028213166145</v>
      </c>
      <c r="N26" s="38">
        <v>0.65249999999999997</v>
      </c>
      <c r="O26" s="38">
        <v>0.76470588235294112</v>
      </c>
      <c r="P26" s="29">
        <v>0.39052565295648445</v>
      </c>
    </row>
    <row r="27" spans="1:16">
      <c r="A27" s="35" t="s">
        <v>24</v>
      </c>
      <c r="B27" s="35" t="s">
        <v>17</v>
      </c>
      <c r="C27" s="36">
        <v>2018</v>
      </c>
      <c r="D27" s="37">
        <v>629262</v>
      </c>
      <c r="E27" s="29">
        <v>0.69183106559747765</v>
      </c>
      <c r="F27" s="29">
        <v>0.54967724095845605</v>
      </c>
      <c r="G27" s="29">
        <v>0.1421538246390216</v>
      </c>
      <c r="H27" s="29">
        <v>0.19337255388057756</v>
      </c>
      <c r="I27" s="29">
        <v>0.49845851171690009</v>
      </c>
      <c r="J27" s="29">
        <v>0.52247871315922456</v>
      </c>
      <c r="K27" s="29">
        <v>0.16935235243825306</v>
      </c>
      <c r="L27" s="37">
        <v>2798</v>
      </c>
      <c r="M27" s="38">
        <v>0.53550295857988162</v>
      </c>
      <c r="N27" s="38">
        <v>0.6625273472406249</v>
      </c>
      <c r="O27" s="38">
        <v>0.7686274509803922</v>
      </c>
      <c r="P27" s="29">
        <v>0.33037569219187807</v>
      </c>
    </row>
    <row r="28" spans="1:16">
      <c r="A28" s="35" t="s">
        <v>24</v>
      </c>
      <c r="B28" s="35" t="s">
        <v>18</v>
      </c>
      <c r="C28" s="36">
        <v>2016</v>
      </c>
      <c r="D28" s="37">
        <v>741374</v>
      </c>
      <c r="E28" s="29">
        <v>0.7292419210816673</v>
      </c>
      <c r="F28" s="29">
        <v>0.57158734997450678</v>
      </c>
      <c r="G28" s="29">
        <v>0.1576545711071605</v>
      </c>
      <c r="H28" s="29">
        <v>0.20792069859477133</v>
      </c>
      <c r="I28" s="29">
        <v>0.52132122248689594</v>
      </c>
      <c r="J28" s="29">
        <v>0.55316210171924018</v>
      </c>
      <c r="K28" s="29">
        <v>0.17607981936242706</v>
      </c>
      <c r="L28" s="37">
        <v>3402</v>
      </c>
      <c r="M28" s="38">
        <v>0.57499999999999996</v>
      </c>
      <c r="N28" s="38">
        <v>0.68934345304208322</v>
      </c>
      <c r="O28" s="38">
        <v>0.79780219780219785</v>
      </c>
      <c r="P28" s="29">
        <v>0.40021397988261792</v>
      </c>
    </row>
    <row r="29" spans="1:16">
      <c r="A29" s="35" t="s">
        <v>24</v>
      </c>
      <c r="B29" s="35" t="s">
        <v>18</v>
      </c>
      <c r="C29" s="36">
        <v>2017</v>
      </c>
      <c r="D29" s="37">
        <v>726492</v>
      </c>
      <c r="E29" s="29">
        <v>0.72229838731878671</v>
      </c>
      <c r="F29" s="29">
        <v>0.56678807199528691</v>
      </c>
      <c r="G29" s="29">
        <v>0.15551031532349976</v>
      </c>
      <c r="H29" s="29">
        <v>0.20155762210733222</v>
      </c>
      <c r="I29" s="29">
        <v>0.52074076521145451</v>
      </c>
      <c r="J29" s="29">
        <v>0.54835015389020114</v>
      </c>
      <c r="K29" s="29">
        <v>0.17394823342858559</v>
      </c>
      <c r="L29" s="37">
        <v>3388</v>
      </c>
      <c r="M29" s="38">
        <v>0.56222345132743357</v>
      </c>
      <c r="N29" s="38">
        <v>0.68253968253968256</v>
      </c>
      <c r="O29" s="38">
        <v>0.79442301535271609</v>
      </c>
      <c r="P29" s="29">
        <v>0.39052565295648445</v>
      </c>
    </row>
    <row r="30" spans="1:16">
      <c r="A30" s="35" t="s">
        <v>24</v>
      </c>
      <c r="B30" s="35" t="s">
        <v>19</v>
      </c>
      <c r="C30" s="36">
        <v>2015</v>
      </c>
      <c r="D30" s="37">
        <v>739828</v>
      </c>
      <c r="E30" s="29">
        <v>0.76811637299480418</v>
      </c>
      <c r="F30" s="29">
        <v>0.604718934671302</v>
      </c>
      <c r="G30" s="29">
        <v>0.16339743832350223</v>
      </c>
      <c r="H30" s="29">
        <v>0.23128754250988068</v>
      </c>
      <c r="I30" s="29">
        <v>0.53682883048492347</v>
      </c>
      <c r="J30" s="29">
        <v>0.58469671329011608</v>
      </c>
      <c r="K30" s="29">
        <v>0.18341965970468813</v>
      </c>
      <c r="L30" s="37">
        <v>3417</v>
      </c>
      <c r="M30" s="38">
        <v>0.61538461538461542</v>
      </c>
      <c r="N30" s="38">
        <v>0.73333333333333328</v>
      </c>
      <c r="O30" s="38">
        <v>0.83602150537634412</v>
      </c>
      <c r="P30" s="29">
        <v>0.39752796641742683</v>
      </c>
    </row>
    <row r="31" spans="1:16">
      <c r="A31" s="35" t="s">
        <v>24</v>
      </c>
      <c r="B31" s="35" t="s">
        <v>19</v>
      </c>
      <c r="C31" s="36">
        <v>2016</v>
      </c>
      <c r="D31" s="37">
        <v>741374</v>
      </c>
      <c r="E31" s="29">
        <v>0.7655515299970056</v>
      </c>
      <c r="F31" s="29">
        <v>0.60246245484735095</v>
      </c>
      <c r="G31" s="29">
        <v>0.16308907514965457</v>
      </c>
      <c r="H31" s="29">
        <v>0.22951978353705418</v>
      </c>
      <c r="I31" s="29">
        <v>0.53603174645995144</v>
      </c>
      <c r="J31" s="29">
        <v>0.58155532834979373</v>
      </c>
      <c r="K31" s="29">
        <v>0.18399620164721181</v>
      </c>
      <c r="L31" s="37">
        <v>3402</v>
      </c>
      <c r="M31" s="38">
        <v>0.61452513966480449</v>
      </c>
      <c r="N31" s="38">
        <v>0.72792306415999797</v>
      </c>
      <c r="O31" s="38">
        <v>0.83193277310924374</v>
      </c>
      <c r="P31" s="29">
        <v>0.40021397988261792</v>
      </c>
    </row>
    <row r="32" spans="1:16">
      <c r="A32" s="35" t="s">
        <v>24</v>
      </c>
      <c r="B32" s="35" t="s">
        <v>20</v>
      </c>
      <c r="C32" s="36">
        <v>2016</v>
      </c>
      <c r="D32" s="37">
        <v>540641</v>
      </c>
      <c r="E32" s="29">
        <v>0.88295190338875518</v>
      </c>
      <c r="F32" s="29">
        <v>0.8675925051916179</v>
      </c>
      <c r="G32" s="29">
        <v>0.93863844422960108</v>
      </c>
      <c r="H32" s="29">
        <v>0.7538648173496727</v>
      </c>
      <c r="I32" s="29">
        <v>0.93443623963114564</v>
      </c>
      <c r="J32" s="29">
        <v>0.8663521092416484</v>
      </c>
      <c r="K32" s="29">
        <v>0.93510084954152339</v>
      </c>
      <c r="L32" s="37">
        <v>3402</v>
      </c>
      <c r="M32" s="38">
        <v>0.79493589743589743</v>
      </c>
      <c r="N32" s="38">
        <v>0.86419753086419748</v>
      </c>
      <c r="O32" s="38">
        <v>0.91706450664072225</v>
      </c>
      <c r="P32" s="29">
        <v>0.40021397988261792</v>
      </c>
    </row>
    <row r="33" spans="1:16">
      <c r="A33" s="35" t="s">
        <v>24</v>
      </c>
      <c r="B33" s="35" t="s">
        <v>21</v>
      </c>
      <c r="C33" s="36">
        <v>2012</v>
      </c>
      <c r="D33" s="37">
        <v>757611</v>
      </c>
      <c r="E33" s="29">
        <v>0.49401869825015743</v>
      </c>
      <c r="F33" s="29">
        <v>0.35798582649935123</v>
      </c>
      <c r="G33" s="29">
        <v>0.13603287175080614</v>
      </c>
      <c r="H33" s="29">
        <v>8.3582471743414502E-2</v>
      </c>
      <c r="I33" s="29">
        <v>0.41043622650674288</v>
      </c>
      <c r="J33" s="29">
        <v>0.3590193384203767</v>
      </c>
      <c r="K33" s="29">
        <v>0.13499935982978073</v>
      </c>
      <c r="L33" s="37">
        <v>3394</v>
      </c>
      <c r="M33" s="38">
        <v>0.33333333333333331</v>
      </c>
      <c r="N33" s="38">
        <v>0.44578313253012047</v>
      </c>
      <c r="O33" s="38">
        <v>0.56497175141242939</v>
      </c>
      <c r="P33" s="29">
        <v>0.3983790606785968</v>
      </c>
    </row>
    <row r="34" spans="1:16">
      <c r="A34" s="35" t="s">
        <v>25</v>
      </c>
      <c r="B34" s="35" t="s">
        <v>17</v>
      </c>
      <c r="C34" s="36">
        <v>2017</v>
      </c>
      <c r="D34" s="37">
        <v>465096</v>
      </c>
      <c r="E34" s="29">
        <v>0.62916258148855286</v>
      </c>
      <c r="F34" s="29">
        <v>0.53242556375457972</v>
      </c>
      <c r="G34" s="29">
        <v>9.6737017733973196E-2</v>
      </c>
      <c r="H34" s="29">
        <v>0.22666288250167707</v>
      </c>
      <c r="I34" s="29">
        <v>0.40249969898687582</v>
      </c>
      <c r="J34" s="29">
        <v>0.52663966148924091</v>
      </c>
      <c r="K34" s="29">
        <v>0.10252291999931197</v>
      </c>
      <c r="L34" s="37">
        <v>1647</v>
      </c>
      <c r="M34" s="38">
        <v>0.48792270531400966</v>
      </c>
      <c r="N34" s="38">
        <v>0.61990950226244346</v>
      </c>
      <c r="O34" s="38">
        <v>0.74137931034482762</v>
      </c>
      <c r="P34" s="29">
        <v>0.58669283036551079</v>
      </c>
    </row>
    <row r="35" spans="1:16">
      <c r="A35" s="35" t="s">
        <v>25</v>
      </c>
      <c r="B35" s="35" t="s">
        <v>17</v>
      </c>
      <c r="C35" s="36">
        <v>2018</v>
      </c>
      <c r="D35" s="37">
        <v>432724</v>
      </c>
      <c r="E35" s="29">
        <v>0.61609016370712044</v>
      </c>
      <c r="F35" s="29">
        <v>0.52103650363742249</v>
      </c>
      <c r="G35" s="29">
        <v>9.5053660069698009E-2</v>
      </c>
      <c r="H35" s="29">
        <v>0.222199369575064</v>
      </c>
      <c r="I35" s="29">
        <v>0.39389079413205647</v>
      </c>
      <c r="J35" s="29">
        <v>0.5148385576025365</v>
      </c>
      <c r="K35" s="29">
        <v>0.10125160610458399</v>
      </c>
      <c r="L35" s="37">
        <v>1513</v>
      </c>
      <c r="M35" s="38">
        <v>0.45562130177514792</v>
      </c>
      <c r="N35" s="38">
        <v>0.60360360360360366</v>
      </c>
      <c r="O35" s="38">
        <v>0.73863636363636365</v>
      </c>
      <c r="P35" s="29">
        <v>0.54133200562324268</v>
      </c>
    </row>
    <row r="36" spans="1:16">
      <c r="A36" s="35" t="s">
        <v>25</v>
      </c>
      <c r="B36" s="35" t="s">
        <v>18</v>
      </c>
      <c r="C36" s="36">
        <v>2016</v>
      </c>
      <c r="D36" s="37">
        <v>457580</v>
      </c>
      <c r="E36" s="29">
        <v>0.66782202019319026</v>
      </c>
      <c r="F36" s="29">
        <v>0.56781764937278723</v>
      </c>
      <c r="G36" s="29">
        <v>0.10000437082040299</v>
      </c>
      <c r="H36" s="29">
        <v>0.25547445255474455</v>
      </c>
      <c r="I36" s="29">
        <v>0.41234756763844571</v>
      </c>
      <c r="J36" s="29">
        <v>0.56020805105118232</v>
      </c>
      <c r="K36" s="29">
        <v>0.10761396914200795</v>
      </c>
      <c r="L36" s="37">
        <v>1629</v>
      </c>
      <c r="M36" s="38">
        <v>0.52351097178683381</v>
      </c>
      <c r="N36" s="38">
        <v>0.65900383141762453</v>
      </c>
      <c r="O36" s="38">
        <v>0.77316293929712465</v>
      </c>
      <c r="P36" s="29">
        <v>0.59023982747588688</v>
      </c>
    </row>
    <row r="37" spans="1:16">
      <c r="A37" s="35" t="s">
        <v>25</v>
      </c>
      <c r="B37" s="35" t="s">
        <v>18</v>
      </c>
      <c r="C37" s="36">
        <v>2017</v>
      </c>
      <c r="D37" s="37">
        <v>465096</v>
      </c>
      <c r="E37" s="29">
        <v>0.67031752584412685</v>
      </c>
      <c r="F37" s="29">
        <v>0.56844608424927323</v>
      </c>
      <c r="G37" s="29">
        <v>0.10187144159485353</v>
      </c>
      <c r="H37" s="29">
        <v>0.25082133581024135</v>
      </c>
      <c r="I37" s="29">
        <v>0.4194961900338855</v>
      </c>
      <c r="J37" s="29">
        <v>0.56230756660990422</v>
      </c>
      <c r="K37" s="29">
        <v>0.10800995923422262</v>
      </c>
      <c r="L37" s="37">
        <v>1647</v>
      </c>
      <c r="M37" s="38">
        <v>0.52941176470588236</v>
      </c>
      <c r="N37" s="38">
        <v>0.66562500000000002</v>
      </c>
      <c r="O37" s="38">
        <v>0.78082191780821919</v>
      </c>
      <c r="P37" s="29">
        <v>0.58669283036551079</v>
      </c>
    </row>
    <row r="38" spans="1:16">
      <c r="A38" s="35" t="s">
        <v>25</v>
      </c>
      <c r="B38" s="35" t="s">
        <v>19</v>
      </c>
      <c r="C38" s="36">
        <v>2015</v>
      </c>
      <c r="D38" s="37">
        <v>440015</v>
      </c>
      <c r="E38" s="29">
        <v>0.71574150881219956</v>
      </c>
      <c r="F38" s="29">
        <v>0.60996784200538623</v>
      </c>
      <c r="G38" s="29">
        <v>0.10577366680681341</v>
      </c>
      <c r="H38" s="29">
        <v>0.28571753235685149</v>
      </c>
      <c r="I38" s="29">
        <v>0.43002397645534812</v>
      </c>
      <c r="J38" s="29">
        <v>0.60037271456654884</v>
      </c>
      <c r="K38" s="29">
        <v>0.11536879424565072</v>
      </c>
      <c r="L38" s="37">
        <v>1562</v>
      </c>
      <c r="M38" s="38">
        <v>0.5780346820809249</v>
      </c>
      <c r="N38" s="38">
        <v>0.71075097883364236</v>
      </c>
      <c r="O38" s="38">
        <v>0.810126582278481</v>
      </c>
      <c r="P38" s="29">
        <v>0.57400573467810423</v>
      </c>
    </row>
    <row r="39" spans="1:16">
      <c r="A39" s="35" t="s">
        <v>25</v>
      </c>
      <c r="B39" s="35" t="s">
        <v>19</v>
      </c>
      <c r="C39" s="36">
        <v>2016</v>
      </c>
      <c r="D39" s="37">
        <v>457580</v>
      </c>
      <c r="E39" s="29">
        <v>0.7101861969491674</v>
      </c>
      <c r="F39" s="29">
        <v>0.6051226015123039</v>
      </c>
      <c r="G39" s="29">
        <v>0.1050635954368635</v>
      </c>
      <c r="H39" s="29">
        <v>0.28346955723589318</v>
      </c>
      <c r="I39" s="29">
        <v>0.42671663971327417</v>
      </c>
      <c r="J39" s="29">
        <v>0.59538659906464442</v>
      </c>
      <c r="K39" s="29">
        <v>0.11479959788452293</v>
      </c>
      <c r="L39" s="37">
        <v>1629</v>
      </c>
      <c r="M39" s="38">
        <v>0.57805907172995785</v>
      </c>
      <c r="N39" s="38">
        <v>0.70430107526881724</v>
      </c>
      <c r="O39" s="38">
        <v>0.81071428571428572</v>
      </c>
      <c r="P39" s="29">
        <v>0.59023982747588688</v>
      </c>
    </row>
    <row r="40" spans="1:16">
      <c r="A40" s="35" t="s">
        <v>25</v>
      </c>
      <c r="B40" s="35" t="s">
        <v>20</v>
      </c>
      <c r="C40" s="36">
        <v>2016</v>
      </c>
      <c r="D40" s="37">
        <v>305582</v>
      </c>
      <c r="E40" s="29">
        <v>0.8358967478450956</v>
      </c>
      <c r="F40" s="29">
        <v>0.82491090053960014</v>
      </c>
      <c r="G40" s="29">
        <v>0.89827360139860135</v>
      </c>
      <c r="H40" s="29">
        <v>0.72727117194183066</v>
      </c>
      <c r="I40" s="29">
        <v>0.90319691332506546</v>
      </c>
      <c r="J40" s="29">
        <v>0.82376921276429738</v>
      </c>
      <c r="K40" s="29">
        <v>0.89902928394460013</v>
      </c>
      <c r="L40" s="37">
        <v>1629</v>
      </c>
      <c r="M40" s="38">
        <v>0.72289156626506024</v>
      </c>
      <c r="N40" s="38">
        <v>0.81132075471698117</v>
      </c>
      <c r="O40" s="38">
        <v>0.87591240875912413</v>
      </c>
      <c r="P40" s="29">
        <v>0.59023982747588688</v>
      </c>
    </row>
    <row r="41" spans="1:16">
      <c r="A41" s="35" t="s">
        <v>25</v>
      </c>
      <c r="B41" s="35" t="s">
        <v>21</v>
      </c>
      <c r="C41" s="36">
        <v>2012</v>
      </c>
      <c r="D41" s="37">
        <v>418561</v>
      </c>
      <c r="E41" s="29">
        <v>0.35897993362974573</v>
      </c>
      <c r="F41" s="29">
        <v>0.27947897677996758</v>
      </c>
      <c r="G41" s="29">
        <v>7.9500956849778162E-2</v>
      </c>
      <c r="H41" s="29">
        <v>7.6734335019268393E-2</v>
      </c>
      <c r="I41" s="29">
        <v>0.28224559861047732</v>
      </c>
      <c r="J41" s="29">
        <v>0.2839514431588227</v>
      </c>
      <c r="K41" s="29">
        <v>7.5028490470922998E-2</v>
      </c>
      <c r="L41" s="37">
        <v>1478</v>
      </c>
      <c r="M41" s="38">
        <v>0.18108108108108109</v>
      </c>
      <c r="N41" s="38">
        <v>0.30090082908163263</v>
      </c>
      <c r="O41" s="38">
        <v>0.43961352657004832</v>
      </c>
      <c r="P41" s="29">
        <v>0.58047039080195684</v>
      </c>
    </row>
    <row r="42" spans="1:16">
      <c r="A42" s="35" t="s">
        <v>26</v>
      </c>
      <c r="B42" s="35" t="s">
        <v>17</v>
      </c>
      <c r="C42" s="36">
        <v>2017</v>
      </c>
      <c r="D42" s="37">
        <v>600285</v>
      </c>
      <c r="E42" s="29">
        <v>0.67821784652290162</v>
      </c>
      <c r="F42" s="29">
        <v>0.54219412445754933</v>
      </c>
      <c r="G42" s="29">
        <v>0.13602372206535229</v>
      </c>
      <c r="H42" s="29">
        <v>0.2019740623203978</v>
      </c>
      <c r="I42" s="29">
        <v>0.47624378420250379</v>
      </c>
      <c r="J42" s="29">
        <v>0.53478930841183769</v>
      </c>
      <c r="K42" s="29">
        <v>0.1434285381110639</v>
      </c>
      <c r="L42" s="37">
        <v>1712</v>
      </c>
      <c r="M42" s="38">
        <v>0.56891389634524059</v>
      </c>
      <c r="N42" s="38">
        <v>0.68268792364509556</v>
      </c>
      <c r="O42" s="38">
        <v>0.78492594846824915</v>
      </c>
      <c r="P42" s="29">
        <v>0.49273779404061308</v>
      </c>
    </row>
    <row r="43" spans="1:16">
      <c r="A43" s="35" t="s">
        <v>26</v>
      </c>
      <c r="B43" s="35" t="s">
        <v>17</v>
      </c>
      <c r="C43" s="36">
        <v>2018</v>
      </c>
      <c r="D43" s="37">
        <v>546303</v>
      </c>
      <c r="E43" s="29">
        <v>0.66704923824324591</v>
      </c>
      <c r="F43" s="29">
        <v>0.54151816848891554</v>
      </c>
      <c r="G43" s="29">
        <v>0.12553106975433048</v>
      </c>
      <c r="H43" s="29">
        <v>0.20533110746234232</v>
      </c>
      <c r="I43" s="29">
        <v>0.46171813078090362</v>
      </c>
      <c r="J43" s="29">
        <v>0.52909465992315619</v>
      </c>
      <c r="K43" s="29">
        <v>0.13795457832008975</v>
      </c>
      <c r="L43" s="37">
        <v>1459</v>
      </c>
      <c r="M43" s="38">
        <v>0.55281690140845074</v>
      </c>
      <c r="N43" s="38">
        <v>0.6769662921348315</v>
      </c>
      <c r="O43" s="38">
        <v>0.77852348993288589</v>
      </c>
      <c r="P43" s="29">
        <v>0.43367390045362864</v>
      </c>
    </row>
    <row r="44" spans="1:16">
      <c r="A44" s="35" t="s">
        <v>26</v>
      </c>
      <c r="B44" s="35" t="s">
        <v>18</v>
      </c>
      <c r="C44" s="36">
        <v>2016</v>
      </c>
      <c r="D44" s="37">
        <v>613099</v>
      </c>
      <c r="E44" s="29">
        <v>0.72445722468965046</v>
      </c>
      <c r="F44" s="29">
        <v>0.58279984146116692</v>
      </c>
      <c r="G44" s="29">
        <v>0.14165738322848348</v>
      </c>
      <c r="H44" s="29">
        <v>0.23051905157242142</v>
      </c>
      <c r="I44" s="29">
        <v>0.49393817311722904</v>
      </c>
      <c r="J44" s="29">
        <v>0.57367081009755361</v>
      </c>
      <c r="K44" s="29">
        <v>0.15078641459209688</v>
      </c>
      <c r="L44" s="37">
        <v>1731</v>
      </c>
      <c r="M44" s="38">
        <v>0.6151685393258427</v>
      </c>
      <c r="N44" s="38">
        <v>0.72820512820512817</v>
      </c>
      <c r="O44" s="38">
        <v>0.81909547738693467</v>
      </c>
      <c r="P44" s="29">
        <v>0.49909502994607163</v>
      </c>
    </row>
    <row r="45" spans="1:16">
      <c r="A45" s="35" t="s">
        <v>26</v>
      </c>
      <c r="B45" s="35" t="s">
        <v>18</v>
      </c>
      <c r="C45" s="36">
        <v>2017</v>
      </c>
      <c r="D45" s="37">
        <v>600285</v>
      </c>
      <c r="E45" s="29">
        <v>0.71817220153760297</v>
      </c>
      <c r="F45" s="29">
        <v>0.57701758331459219</v>
      </c>
      <c r="G45" s="29">
        <v>0.14115461822301073</v>
      </c>
      <c r="H45" s="29">
        <v>0.22275252588353867</v>
      </c>
      <c r="I45" s="29">
        <v>0.49541967565406431</v>
      </c>
      <c r="J45" s="29">
        <v>0.56933789783186317</v>
      </c>
      <c r="K45" s="29">
        <v>0.14883430370573977</v>
      </c>
      <c r="L45" s="37">
        <v>1712</v>
      </c>
      <c r="M45" s="38">
        <v>0.61597357899776162</v>
      </c>
      <c r="N45" s="38">
        <v>0.72155494821634059</v>
      </c>
      <c r="O45" s="38">
        <v>0.81661396953147458</v>
      </c>
      <c r="P45" s="29">
        <v>0.49273779404061308</v>
      </c>
    </row>
    <row r="46" spans="1:16">
      <c r="A46" s="35" t="s">
        <v>26</v>
      </c>
      <c r="B46" s="35" t="s">
        <v>19</v>
      </c>
      <c r="C46" s="36">
        <v>2015</v>
      </c>
      <c r="D46" s="37">
        <v>604068</v>
      </c>
      <c r="E46" s="29">
        <v>0.77006396630842888</v>
      </c>
      <c r="F46" s="29">
        <v>0.62088705245104858</v>
      </c>
      <c r="G46" s="29">
        <v>0.1491769138573803</v>
      </c>
      <c r="H46" s="29">
        <v>0.25899733142626324</v>
      </c>
      <c r="I46" s="29">
        <v>0.51106663488216564</v>
      </c>
      <c r="J46" s="29">
        <v>0.61038326810888843</v>
      </c>
      <c r="K46" s="29">
        <v>0.15968069819954045</v>
      </c>
      <c r="L46" s="37">
        <v>1720</v>
      </c>
      <c r="M46" s="38">
        <v>0.6758784425451092</v>
      </c>
      <c r="N46" s="38">
        <v>0.77468806794352019</v>
      </c>
      <c r="O46" s="38">
        <v>0.85461698867696367</v>
      </c>
      <c r="P46" s="29">
        <v>0.49735189904892146</v>
      </c>
    </row>
    <row r="47" spans="1:16">
      <c r="A47" s="35" t="s">
        <v>26</v>
      </c>
      <c r="B47" s="35" t="s">
        <v>19</v>
      </c>
      <c r="C47" s="36">
        <v>2016</v>
      </c>
      <c r="D47" s="37">
        <v>613099</v>
      </c>
      <c r="E47" s="29">
        <v>0.76284906679019215</v>
      </c>
      <c r="F47" s="29">
        <v>0.61619412199334855</v>
      </c>
      <c r="G47" s="29">
        <v>0.14665494479684357</v>
      </c>
      <c r="H47" s="29">
        <v>0.25494740653630166</v>
      </c>
      <c r="I47" s="29">
        <v>0.5079016602538905</v>
      </c>
      <c r="J47" s="29">
        <v>0.60498059856564768</v>
      </c>
      <c r="K47" s="29">
        <v>0.15786846822454448</v>
      </c>
      <c r="L47" s="37">
        <v>1731</v>
      </c>
      <c r="M47" s="38">
        <v>0.66274089935760172</v>
      </c>
      <c r="N47" s="38">
        <v>0.76600985221674878</v>
      </c>
      <c r="O47" s="38">
        <v>0.85080645161290325</v>
      </c>
      <c r="P47" s="29">
        <v>0.49909502994607163</v>
      </c>
    </row>
    <row r="48" spans="1:16">
      <c r="A48" s="35" t="s">
        <v>26</v>
      </c>
      <c r="B48" s="35" t="s">
        <v>20</v>
      </c>
      <c r="C48" s="36">
        <v>2016</v>
      </c>
      <c r="D48" s="37">
        <v>444164</v>
      </c>
      <c r="E48" s="29">
        <v>0.87597148800893365</v>
      </c>
      <c r="F48" s="29">
        <v>0.86190577475273844</v>
      </c>
      <c r="G48" s="29">
        <v>0.93383995394358088</v>
      </c>
      <c r="H48" s="29">
        <v>0.75985452590019176</v>
      </c>
      <c r="I48" s="29">
        <v>0.93016282901797365</v>
      </c>
      <c r="J48" s="29">
        <v>0.86069197678815634</v>
      </c>
      <c r="K48" s="29">
        <v>0.93410278321632934</v>
      </c>
      <c r="L48" s="37">
        <v>1731</v>
      </c>
      <c r="M48" s="38">
        <v>0.81333333333333335</v>
      </c>
      <c r="N48" s="38">
        <v>0.8757229298298399</v>
      </c>
      <c r="O48" s="38">
        <v>0.91995670995670997</v>
      </c>
      <c r="P48" s="29">
        <v>0.49909502994607163</v>
      </c>
    </row>
    <row r="49" spans="1:16">
      <c r="A49" s="35" t="s">
        <v>26</v>
      </c>
      <c r="B49" s="35" t="s">
        <v>21</v>
      </c>
      <c r="C49" s="36">
        <v>2012</v>
      </c>
      <c r="D49" s="37">
        <v>512876</v>
      </c>
      <c r="E49" s="29">
        <v>0.47120356577418321</v>
      </c>
      <c r="F49" s="29">
        <v>0.34179216808741292</v>
      </c>
      <c r="G49" s="29">
        <v>0.12941139768677029</v>
      </c>
      <c r="H49" s="29">
        <v>8.1481683681825623E-2</v>
      </c>
      <c r="I49" s="29">
        <v>0.38972188209235759</v>
      </c>
      <c r="J49" s="29">
        <v>0.34750699974262783</v>
      </c>
      <c r="K49" s="29">
        <v>0.12369656603155539</v>
      </c>
      <c r="L49" s="37">
        <v>1454</v>
      </c>
      <c r="M49" s="38">
        <v>0.32142857142857145</v>
      </c>
      <c r="N49" s="38">
        <v>0.46282476506357106</v>
      </c>
      <c r="O49" s="38">
        <v>0.60135135135135132</v>
      </c>
      <c r="P49" s="29">
        <v>0.50555627025120986</v>
      </c>
    </row>
    <row r="50" spans="1:16">
      <c r="A50" s="35" t="s">
        <v>27</v>
      </c>
      <c r="B50" s="35" t="s">
        <v>17</v>
      </c>
      <c r="C50" s="36">
        <v>2017</v>
      </c>
      <c r="D50" s="37">
        <v>231224</v>
      </c>
      <c r="E50" s="29">
        <v>0.61596547071238283</v>
      </c>
      <c r="F50" s="29">
        <v>0.49817492993806872</v>
      </c>
      <c r="G50" s="29">
        <v>0.11779054077431408</v>
      </c>
      <c r="H50" s="29">
        <v>0.20269954675985191</v>
      </c>
      <c r="I50" s="29">
        <v>0.41326592395253087</v>
      </c>
      <c r="J50" s="29">
        <v>0.49320139777877731</v>
      </c>
      <c r="K50" s="29">
        <v>0.12276407293360551</v>
      </c>
      <c r="L50" s="37">
        <v>1924</v>
      </c>
      <c r="M50" s="38">
        <v>0.48823430899421716</v>
      </c>
      <c r="N50" s="38">
        <v>0.6</v>
      </c>
      <c r="O50" s="38">
        <v>0.69230769230769229</v>
      </c>
      <c r="P50" s="29">
        <v>0.24119673764360772</v>
      </c>
    </row>
    <row r="51" spans="1:16">
      <c r="A51" s="35" t="s">
        <v>27</v>
      </c>
      <c r="B51" s="35" t="s">
        <v>17</v>
      </c>
      <c r="C51" s="36">
        <v>2018</v>
      </c>
      <c r="D51" s="37">
        <v>195752</v>
      </c>
      <c r="E51" s="29">
        <v>0.61753647472311901</v>
      </c>
      <c r="F51" s="29">
        <v>0.51208672197474359</v>
      </c>
      <c r="G51" s="29">
        <v>0.10544975274837549</v>
      </c>
      <c r="H51" s="29">
        <v>0.2147870775266664</v>
      </c>
      <c r="I51" s="29">
        <v>0.40274939719645264</v>
      </c>
      <c r="J51" s="29">
        <v>0.49535126077894481</v>
      </c>
      <c r="K51" s="29">
        <v>0.12218521394417427</v>
      </c>
      <c r="L51" s="37">
        <v>1581</v>
      </c>
      <c r="M51" s="38">
        <v>0.48672566371681414</v>
      </c>
      <c r="N51" s="38">
        <v>0.60377358490566035</v>
      </c>
      <c r="O51" s="38">
        <v>0.70833333333333337</v>
      </c>
      <c r="P51" s="29">
        <v>0.19966119250749173</v>
      </c>
    </row>
    <row r="52" spans="1:16">
      <c r="A52" s="35" t="s">
        <v>27</v>
      </c>
      <c r="B52" s="35" t="s">
        <v>18</v>
      </c>
      <c r="C52" s="36">
        <v>2016</v>
      </c>
      <c r="D52" s="37">
        <v>229924</v>
      </c>
      <c r="E52" s="29">
        <v>0.65201544858301008</v>
      </c>
      <c r="F52" s="29">
        <v>0.52787877733511945</v>
      </c>
      <c r="G52" s="29">
        <v>0.1241366712478906</v>
      </c>
      <c r="H52" s="29">
        <v>0.22296063046919851</v>
      </c>
      <c r="I52" s="29">
        <v>0.42905481811381152</v>
      </c>
      <c r="J52" s="29">
        <v>0.52148970964318642</v>
      </c>
      <c r="K52" s="29">
        <v>0.13052573893982358</v>
      </c>
      <c r="L52" s="37">
        <v>1944</v>
      </c>
      <c r="M52" s="38">
        <v>0.52173913043478259</v>
      </c>
      <c r="N52" s="38">
        <v>0.63478841210203674</v>
      </c>
      <c r="O52" s="38">
        <v>0.7278320454063939</v>
      </c>
      <c r="P52" s="29">
        <v>0.24095496086685125</v>
      </c>
    </row>
    <row r="53" spans="1:16">
      <c r="A53" s="35" t="s">
        <v>27</v>
      </c>
      <c r="B53" s="35" t="s">
        <v>18</v>
      </c>
      <c r="C53" s="36">
        <v>2017</v>
      </c>
      <c r="D53" s="37">
        <v>231224</v>
      </c>
      <c r="E53" s="29">
        <v>0.64810746289312526</v>
      </c>
      <c r="F53" s="29">
        <v>0.52589264090232846</v>
      </c>
      <c r="G53" s="29">
        <v>0.12221482199079681</v>
      </c>
      <c r="H53" s="29">
        <v>0.22016745666539805</v>
      </c>
      <c r="I53" s="29">
        <v>0.42794000622772721</v>
      </c>
      <c r="J53" s="29">
        <v>0.52002387295436459</v>
      </c>
      <c r="K53" s="29">
        <v>0.12808358993876068</v>
      </c>
      <c r="L53" s="37">
        <v>1924</v>
      </c>
      <c r="M53" s="38">
        <v>0.51113310242454224</v>
      </c>
      <c r="N53" s="38">
        <v>0.62546296296296289</v>
      </c>
      <c r="O53" s="38">
        <v>0.72062275614471138</v>
      </c>
      <c r="P53" s="29">
        <v>0.24119673764360772</v>
      </c>
    </row>
    <row r="54" spans="1:16">
      <c r="A54" s="35" t="s">
        <v>27</v>
      </c>
      <c r="B54" s="35" t="s">
        <v>19</v>
      </c>
      <c r="C54" s="36">
        <v>2015</v>
      </c>
      <c r="D54" s="37">
        <v>224264</v>
      </c>
      <c r="E54" s="29">
        <v>0.69156440623550819</v>
      </c>
      <c r="F54" s="29">
        <v>0.55889933292904792</v>
      </c>
      <c r="G54" s="29">
        <v>0.13266507330646024</v>
      </c>
      <c r="H54" s="29">
        <v>0.24879606178432562</v>
      </c>
      <c r="I54" s="29">
        <v>0.44276834445118252</v>
      </c>
      <c r="J54" s="29">
        <v>0.55144829308315202</v>
      </c>
      <c r="K54" s="29">
        <v>0.14011611315235614</v>
      </c>
      <c r="L54" s="37">
        <v>1953</v>
      </c>
      <c r="M54" s="38">
        <v>0.56338028169014087</v>
      </c>
      <c r="N54" s="38">
        <v>0.66666666666666663</v>
      </c>
      <c r="O54" s="38">
        <v>0.76595744680851063</v>
      </c>
      <c r="P54" s="29">
        <v>0.24252138487908304</v>
      </c>
    </row>
    <row r="55" spans="1:16">
      <c r="A55" s="35" t="s">
        <v>27</v>
      </c>
      <c r="B55" s="35" t="s">
        <v>19</v>
      </c>
      <c r="C55" s="36">
        <v>2016</v>
      </c>
      <c r="D55" s="37">
        <v>229924</v>
      </c>
      <c r="E55" s="29">
        <v>0.68933647640089768</v>
      </c>
      <c r="F55" s="29">
        <v>0.55989370400654126</v>
      </c>
      <c r="G55" s="29">
        <v>0.12944277239435639</v>
      </c>
      <c r="H55" s="29">
        <v>0.24607261529896834</v>
      </c>
      <c r="I55" s="29">
        <v>0.44326386110192934</v>
      </c>
      <c r="J55" s="29">
        <v>0.55084288721490582</v>
      </c>
      <c r="K55" s="29">
        <v>0.13849358918599189</v>
      </c>
      <c r="L55" s="37">
        <v>1944</v>
      </c>
      <c r="M55" s="38">
        <v>0.5611895592640137</v>
      </c>
      <c r="N55" s="38">
        <v>0.67025131051495523</v>
      </c>
      <c r="O55" s="38">
        <v>0.76470588235294112</v>
      </c>
      <c r="P55" s="29">
        <v>0.24095496086685125</v>
      </c>
    </row>
    <row r="56" spans="1:16">
      <c r="A56" s="35" t="s">
        <v>27</v>
      </c>
      <c r="B56" s="35" t="s">
        <v>20</v>
      </c>
      <c r="C56" s="36">
        <v>2016</v>
      </c>
      <c r="D56" s="37">
        <v>149914</v>
      </c>
      <c r="E56" s="29">
        <v>0.83983483864082076</v>
      </c>
      <c r="F56" s="29">
        <v>0.82257027980094255</v>
      </c>
      <c r="G56" s="29">
        <v>0.91325064816761259</v>
      </c>
      <c r="H56" s="29">
        <v>0.70964029338327095</v>
      </c>
      <c r="I56" s="29">
        <v>0.9074911302584896</v>
      </c>
      <c r="J56" s="29">
        <v>0.82510028940059876</v>
      </c>
      <c r="K56" s="29">
        <v>0.89870380860351207</v>
      </c>
      <c r="L56" s="37">
        <v>1944</v>
      </c>
      <c r="M56" s="38">
        <v>0.75</v>
      </c>
      <c r="N56" s="38">
        <v>0.83333333333333337</v>
      </c>
      <c r="O56" s="38">
        <v>0.88461538461538458</v>
      </c>
      <c r="P56" s="29">
        <v>0.24095496086685125</v>
      </c>
    </row>
    <row r="57" spans="1:16">
      <c r="A57" s="35" t="s">
        <v>27</v>
      </c>
      <c r="B57" s="35" t="s">
        <v>21</v>
      </c>
      <c r="C57" s="36">
        <v>2012</v>
      </c>
      <c r="D57" s="37">
        <v>302490</v>
      </c>
      <c r="E57" s="29">
        <v>0.41456246487487192</v>
      </c>
      <c r="F57" s="29">
        <v>0.31333267215445137</v>
      </c>
      <c r="G57" s="29">
        <v>0.10122979272042051</v>
      </c>
      <c r="H57" s="29">
        <v>8.8835994578333174E-2</v>
      </c>
      <c r="I57" s="29">
        <v>0.32572647029653873</v>
      </c>
      <c r="J57" s="29">
        <v>0.31570961023504907</v>
      </c>
      <c r="K57" s="29">
        <v>9.885285463982281E-2</v>
      </c>
      <c r="L57" s="37">
        <v>2124</v>
      </c>
      <c r="M57" s="38">
        <v>0.27785737026424706</v>
      </c>
      <c r="N57" s="38">
        <v>0.39293062904174014</v>
      </c>
      <c r="O57" s="38">
        <v>0.5</v>
      </c>
      <c r="P57" s="29">
        <v>0.26651426932122729</v>
      </c>
    </row>
    <row r="58" spans="1:16">
      <c r="A58" s="35"/>
      <c r="B58" s="35"/>
      <c r="C58" s="36"/>
      <c r="L58" s="37"/>
      <c r="M58" s="38"/>
      <c r="N58" s="38"/>
      <c r="O58" s="38"/>
    </row>
    <row r="59" spans="1:16">
      <c r="A59" s="35"/>
      <c r="B59" s="35"/>
      <c r="C59" s="36"/>
      <c r="L59" s="37"/>
      <c r="M59" s="38"/>
      <c r="N59" s="38"/>
      <c r="O59" s="38"/>
    </row>
    <row r="60" spans="1:16">
      <c r="A60" s="35"/>
      <c r="B60" s="35"/>
      <c r="C60" s="36"/>
      <c r="L60" s="37"/>
      <c r="M60" s="38"/>
      <c r="N60" s="38"/>
      <c r="O60" s="38"/>
    </row>
    <row r="61" spans="1:16">
      <c r="A61" s="35"/>
      <c r="B61" s="35"/>
      <c r="C61" s="36"/>
      <c r="L61" s="37"/>
      <c r="M61" s="38"/>
      <c r="N61" s="38"/>
      <c r="O61" s="38"/>
    </row>
    <row r="62" spans="1:16">
      <c r="A62" s="35"/>
      <c r="B62" s="35"/>
      <c r="C62" s="36"/>
      <c r="L62" s="37"/>
      <c r="M62" s="38"/>
      <c r="N62" s="38"/>
      <c r="O62" s="38"/>
    </row>
    <row r="63" spans="1:16">
      <c r="A63" s="35"/>
      <c r="B63" s="35"/>
      <c r="C63" s="36"/>
      <c r="L63" s="37"/>
      <c r="M63" s="38"/>
      <c r="N63" s="38"/>
      <c r="O63" s="38"/>
    </row>
    <row r="64" spans="1:16">
      <c r="A64" s="35"/>
      <c r="B64" s="35"/>
      <c r="C64" s="36"/>
      <c r="L64" s="37"/>
      <c r="M64" s="38"/>
      <c r="N64" s="38"/>
      <c r="O64" s="38"/>
    </row>
    <row r="65" spans="1:15">
      <c r="A65" s="35"/>
      <c r="B65" s="35"/>
      <c r="C65" s="36"/>
      <c r="L65" s="37"/>
      <c r="M65" s="38"/>
      <c r="N65" s="38"/>
      <c r="O65" s="38"/>
    </row>
    <row r="66" spans="1:15">
      <c r="A66" s="35"/>
      <c r="B66" s="35"/>
      <c r="C66" s="36"/>
      <c r="L66" s="37"/>
      <c r="M66" s="38"/>
      <c r="N66" s="38"/>
      <c r="O66" s="38"/>
    </row>
    <row r="67" spans="1:15">
      <c r="A67" s="35"/>
      <c r="B67" s="35"/>
      <c r="C67" s="36"/>
      <c r="L67" s="37"/>
      <c r="M67" s="38"/>
      <c r="N67" s="38"/>
      <c r="O67" s="38"/>
    </row>
    <row r="68" spans="1:15">
      <c r="A68" s="35"/>
      <c r="B68" s="35"/>
      <c r="C68" s="36"/>
      <c r="L68" s="37"/>
      <c r="M68" s="38"/>
      <c r="N68" s="38"/>
      <c r="O68" s="38"/>
    </row>
    <row r="69" spans="1:15">
      <c r="A69" s="35"/>
      <c r="B69" s="35"/>
      <c r="C69" s="36"/>
      <c r="L69" s="37"/>
      <c r="M69" s="38"/>
      <c r="N69" s="38"/>
      <c r="O69" s="38"/>
    </row>
    <row r="70" spans="1:15">
      <c r="A70" s="35"/>
      <c r="B70" s="35"/>
      <c r="C70" s="36"/>
      <c r="L70" s="37"/>
      <c r="M70" s="38"/>
      <c r="N70" s="38"/>
      <c r="O70" s="38"/>
    </row>
    <row r="71" spans="1:15">
      <c r="A71" s="35"/>
      <c r="B71" s="35"/>
      <c r="C71" s="36"/>
      <c r="L71" s="37"/>
      <c r="M71" s="38"/>
      <c r="N71" s="38"/>
      <c r="O71" s="38"/>
    </row>
    <row r="72" spans="1:15">
      <c r="A72" s="35"/>
      <c r="B72" s="35"/>
      <c r="C72" s="36"/>
      <c r="L72" s="37"/>
      <c r="M72" s="38"/>
      <c r="N72" s="38"/>
      <c r="O72" s="38"/>
    </row>
    <row r="73" spans="1:15">
      <c r="A73" s="35"/>
      <c r="B73" s="35"/>
      <c r="C73" s="36"/>
      <c r="L73" s="37"/>
      <c r="M73" s="38"/>
      <c r="N73" s="38"/>
      <c r="O73" s="38"/>
    </row>
    <row r="74" spans="1:15">
      <c r="A74" s="35"/>
      <c r="B74" s="35"/>
      <c r="C74" s="36"/>
      <c r="L74" s="37"/>
      <c r="M74" s="38"/>
      <c r="N74" s="38"/>
      <c r="O74" s="38"/>
    </row>
    <row r="75" spans="1:15">
      <c r="A75" s="35"/>
      <c r="B75" s="35"/>
      <c r="C75" s="36"/>
      <c r="L75" s="37"/>
      <c r="M75" s="38"/>
      <c r="N75" s="38"/>
      <c r="O75" s="38"/>
    </row>
    <row r="76" spans="1:15">
      <c r="A76" s="35"/>
      <c r="B76" s="35"/>
      <c r="C76" s="36"/>
      <c r="L76" s="37"/>
      <c r="M76" s="38"/>
      <c r="N76" s="38"/>
      <c r="O76" s="38"/>
    </row>
    <row r="77" spans="1:15">
      <c r="A77" s="35"/>
      <c r="B77" s="35"/>
      <c r="C77" s="36"/>
      <c r="L77" s="37"/>
      <c r="M77" s="38"/>
      <c r="N77" s="38"/>
      <c r="O77" s="38"/>
    </row>
    <row r="78" spans="1:15">
      <c r="A78" s="35"/>
      <c r="B78" s="35"/>
      <c r="C78" s="36"/>
      <c r="L78" s="37"/>
      <c r="M78" s="38"/>
      <c r="N78" s="38"/>
      <c r="O78" s="38"/>
    </row>
    <row r="79" spans="1:15">
      <c r="A79" s="35"/>
      <c r="B79" s="35"/>
      <c r="C79" s="36"/>
      <c r="L79" s="37"/>
      <c r="M79" s="38"/>
      <c r="N79" s="38"/>
      <c r="O79" s="38"/>
    </row>
    <row r="80" spans="1:15">
      <c r="A80" s="34"/>
      <c r="B80" s="34"/>
      <c r="C80" s="34"/>
      <c r="L80" s="34"/>
      <c r="M80" s="29"/>
      <c r="N80" s="29"/>
      <c r="O80" s="29"/>
    </row>
    <row r="81" spans="12:15">
      <c r="L81" s="34"/>
      <c r="M81" s="29"/>
      <c r="N81" s="29"/>
      <c r="O81" s="29"/>
    </row>
    <row r="82" spans="12:15">
      <c r="L82" s="34"/>
      <c r="M82" s="29"/>
      <c r="N82" s="29"/>
      <c r="O82" s="29"/>
    </row>
    <row r="83" spans="12:15">
      <c r="L83" s="34"/>
      <c r="M83" s="29"/>
      <c r="N83" s="29"/>
      <c r="O83" s="29"/>
    </row>
    <row r="84" spans="12:15">
      <c r="L84" s="34"/>
      <c r="M84" s="29"/>
      <c r="N84" s="29"/>
      <c r="O84" s="29"/>
    </row>
    <row r="85" spans="12:15">
      <c r="L85" s="34"/>
      <c r="M85" s="29"/>
      <c r="N85" s="29"/>
      <c r="O85" s="29"/>
    </row>
    <row r="86" spans="12:15">
      <c r="L86" s="34"/>
      <c r="M86" s="29"/>
      <c r="N86" s="29"/>
      <c r="O86" s="29"/>
    </row>
    <row r="87" spans="12:15">
      <c r="L87" s="34"/>
      <c r="M87" s="29"/>
      <c r="N87" s="29"/>
      <c r="O87" s="29"/>
    </row>
    <row r="88" spans="12:15">
      <c r="L88" s="34"/>
      <c r="M88" s="29"/>
      <c r="N88" s="29"/>
      <c r="O88" s="29"/>
    </row>
    <row r="89" spans="12:15">
      <c r="L89" s="34"/>
      <c r="M89" s="29"/>
      <c r="N89" s="29"/>
      <c r="O89" s="29"/>
    </row>
    <row r="90" spans="12:15">
      <c r="L90" s="34"/>
      <c r="M90" s="29"/>
      <c r="N90" s="29"/>
      <c r="O90" s="29"/>
    </row>
    <row r="91" spans="12:15">
      <c r="L91" s="34"/>
      <c r="M91" s="29"/>
      <c r="N91" s="29"/>
      <c r="O91" s="29"/>
    </row>
    <row r="92" spans="12:15">
      <c r="L92" s="34"/>
      <c r="M92" s="29"/>
      <c r="N92" s="29"/>
      <c r="O92" s="29"/>
    </row>
    <row r="93" spans="12:15">
      <c r="L93" s="34"/>
      <c r="M93" s="29"/>
      <c r="N93" s="29"/>
      <c r="O93" s="29"/>
    </row>
    <row r="94" spans="12:15">
      <c r="L94" s="37"/>
      <c r="M94" s="29"/>
      <c r="N94" s="29"/>
      <c r="O94" s="29"/>
    </row>
    <row r="95" spans="12:15">
      <c r="L95" s="34"/>
      <c r="M95" s="29"/>
      <c r="N95" s="29"/>
      <c r="O95" s="29"/>
    </row>
    <row r="96" spans="12:15">
      <c r="L96" s="37"/>
      <c r="M96" s="29"/>
      <c r="N96" s="29"/>
      <c r="O96" s="29"/>
    </row>
    <row r="97" spans="12:15">
      <c r="L97" s="37"/>
      <c r="M97" s="29"/>
      <c r="N97" s="29"/>
      <c r="O97" s="29"/>
    </row>
    <row r="98" spans="12:15">
      <c r="L98" s="37"/>
      <c r="M98" s="29"/>
      <c r="N98" s="29"/>
      <c r="O98" s="29"/>
    </row>
    <row r="99" spans="12:15">
      <c r="L99" s="37"/>
      <c r="M99" s="29"/>
      <c r="N99" s="29"/>
      <c r="O99" s="29"/>
    </row>
    <row r="100" spans="12:15">
      <c r="L100" s="37"/>
      <c r="M100" s="29"/>
      <c r="N100" s="29"/>
      <c r="O100" s="29"/>
    </row>
    <row r="101" spans="12:15">
      <c r="L101" s="37"/>
      <c r="M101" s="29"/>
      <c r="N101" s="29"/>
      <c r="O101" s="29"/>
    </row>
    <row r="102" spans="12:15">
      <c r="L102" s="34"/>
      <c r="M102" s="29"/>
      <c r="N102" s="29"/>
      <c r="O102" s="29"/>
    </row>
    <row r="103" spans="12:15">
      <c r="L103" s="34"/>
      <c r="M103" s="29"/>
      <c r="N103" s="29"/>
      <c r="O103" s="2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D164"/>
  <sheetViews>
    <sheetView tabSelected="1" workbookViewId="0">
      <selection activeCell="M1" sqref="M1"/>
    </sheetView>
  </sheetViews>
  <sheetFormatPr defaultRowHeight="14.45"/>
  <cols>
    <col min="1" max="1" width="11.7109375" customWidth="1"/>
    <col min="2" max="2" width="10.7109375" style="21" customWidth="1"/>
    <col min="3" max="9" width="10.7109375" customWidth="1"/>
    <col min="12" max="12" width="9.140625" style="16"/>
    <col min="13" max="16" width="9.140625" style="22" customWidth="1"/>
    <col min="17" max="17" width="9.140625" style="3" customWidth="1"/>
    <col min="18" max="23" width="9.140625" style="22" customWidth="1"/>
    <col min="24" max="27" width="9.140625" style="22"/>
    <col min="28" max="29" width="9.140625" style="17"/>
  </cols>
  <sheetData>
    <row r="1" spans="1:30" s="8" customFormat="1" ht="31.9" thickBot="1">
      <c r="A1" s="15" t="str">
        <f ca="1">INDIRECT(CONCATENATE("'All DATA'!A",$N1))</f>
        <v>Low Income Schools</v>
      </c>
      <c r="B1" s="37"/>
      <c r="C1" s="34"/>
      <c r="D1" s="34"/>
      <c r="E1" s="34"/>
      <c r="F1" s="34"/>
      <c r="G1" s="34"/>
      <c r="H1" s="34"/>
      <c r="I1" s="34"/>
      <c r="J1" s="34"/>
      <c r="K1" s="34"/>
      <c r="L1" s="34"/>
      <c r="M1" s="25">
        <v>1</v>
      </c>
      <c r="N1" s="22">
        <f>2+8*($M$1-1)</f>
        <v>2</v>
      </c>
      <c r="O1" s="22" t="s">
        <v>28</v>
      </c>
      <c r="P1" s="22" t="s">
        <v>29</v>
      </c>
      <c r="Q1" s="22" t="s">
        <v>30</v>
      </c>
      <c r="R1" s="22" t="s">
        <v>31</v>
      </c>
      <c r="S1" s="22" t="s">
        <v>32</v>
      </c>
      <c r="T1" s="22" t="s">
        <v>33</v>
      </c>
      <c r="U1" s="22" t="s">
        <v>34</v>
      </c>
      <c r="V1" s="22" t="s">
        <v>35</v>
      </c>
      <c r="W1" s="22" t="s">
        <v>36</v>
      </c>
      <c r="X1" s="22" t="s">
        <v>37</v>
      </c>
      <c r="Y1" s="22" t="s">
        <v>38</v>
      </c>
      <c r="Z1" s="22" t="s">
        <v>39</v>
      </c>
      <c r="AA1" s="22" t="s">
        <v>40</v>
      </c>
      <c r="AB1" s="17"/>
      <c r="AC1" s="17"/>
      <c r="AD1" s="3"/>
    </row>
    <row r="2" spans="1:30" ht="15" thickBot="1">
      <c r="A2" s="34" t="str">
        <f ca="1">CONCATENATE("Table ",N2,"a. College Enrollment Rates in the First Fall after High School Graduation for Classes ",A4," and ",A5,", School Percentile Distribution")</f>
        <v>Table 1a. College Enrollment Rates in the First Fall after High School Graduation for Classes 2017 and 2018, School Percentile Distribution</v>
      </c>
      <c r="B2" s="37"/>
      <c r="C2" s="34"/>
      <c r="D2" s="34"/>
      <c r="E2" s="34"/>
      <c r="F2" s="34"/>
      <c r="G2" s="34"/>
      <c r="H2" s="34"/>
      <c r="I2" s="34"/>
      <c r="J2" s="34"/>
      <c r="K2" s="34"/>
      <c r="L2" s="34"/>
      <c r="N2" s="22">
        <f>1+5*($M$1-1)</f>
        <v>1</v>
      </c>
      <c r="AD2" s="34"/>
    </row>
    <row r="3" spans="1:30" s="16" customFormat="1" ht="29.45" thickBot="1">
      <c r="A3" s="10"/>
      <c r="B3" s="19" t="s">
        <v>41</v>
      </c>
      <c r="C3" s="11" t="s">
        <v>42</v>
      </c>
      <c r="D3" s="11" t="s">
        <v>43</v>
      </c>
      <c r="E3" s="11" t="s">
        <v>44</v>
      </c>
      <c r="F3" s="34"/>
      <c r="G3" s="34"/>
      <c r="H3" s="34"/>
      <c r="I3" s="34"/>
      <c r="J3" s="34"/>
      <c r="K3" s="34"/>
      <c r="L3" s="34"/>
      <c r="M3" s="22"/>
      <c r="N3" s="22"/>
      <c r="O3" s="22"/>
      <c r="P3" s="22"/>
      <c r="Q3" s="3"/>
      <c r="R3" s="22"/>
      <c r="S3" s="22"/>
      <c r="T3" s="22"/>
      <c r="U3" s="22"/>
      <c r="V3" s="22"/>
      <c r="W3" s="22"/>
      <c r="X3" s="22"/>
      <c r="Y3" s="22"/>
      <c r="Z3" s="22"/>
      <c r="AA3" s="22"/>
      <c r="AB3" s="17"/>
      <c r="AC3" s="17"/>
      <c r="AD3" s="34"/>
    </row>
    <row r="4" spans="1:30" s="16" customFormat="1" ht="15" thickBot="1">
      <c r="A4" s="12">
        <f ca="1">INDIRECT(CONCATENATE("'ALL DATA'!",O$1,$N4))</f>
        <v>2017</v>
      </c>
      <c r="B4" s="13">
        <f ca="1">INDIRECT(CONCATENATE("'ALL DATA'!",X$1,$N4))</f>
        <v>1989</v>
      </c>
      <c r="C4" s="14">
        <f ca="1">IF(ISBLANK(INDIRECT(CONCATENATE("'ALL DATA'!",Y$1,$N4))),"*",INDIRECT(CONCATENATE("'ALL DATA'!",Y$1,$N4)))</f>
        <v>0.44244604316546765</v>
      </c>
      <c r="D4" s="14">
        <f t="shared" ref="D4:D5" ca="1" si="0">IF(ISBLANK(INDIRECT(CONCATENATE("'ALL DATA'!",Z$1,$N4))),"*",INDIRECT(CONCATENATE("'ALL DATA'!",Z$1,$N4)))</f>
        <v>0.55882352941176472</v>
      </c>
      <c r="E4" s="14">
        <f t="shared" ref="E4:E5" ca="1" si="1">IF(ISBLANK(INDIRECT(CONCATENATE("'ALL DATA'!",AA$1,$N4))),"*",INDIRECT(CONCATENATE("'ALL DATA'!",AA$1,$N4)))</f>
        <v>0.6621359223300971</v>
      </c>
      <c r="F4" s="34"/>
      <c r="G4" s="34"/>
      <c r="H4" s="34"/>
      <c r="I4" s="34"/>
      <c r="J4" s="34"/>
      <c r="K4" s="34"/>
      <c r="L4" s="34"/>
      <c r="M4" s="22"/>
      <c r="N4" s="22">
        <f>2+8*($M$1-1)</f>
        <v>2</v>
      </c>
      <c r="O4" s="22"/>
      <c r="P4" s="22"/>
      <c r="Q4" s="3"/>
      <c r="R4" s="22"/>
      <c r="S4" s="22"/>
      <c r="T4" s="22"/>
      <c r="U4" s="22"/>
      <c r="V4" s="22"/>
      <c r="W4" s="22"/>
      <c r="X4" s="22"/>
      <c r="Y4" s="22"/>
      <c r="Z4" s="22"/>
      <c r="AA4" s="22"/>
      <c r="AB4" s="17"/>
      <c r="AC4" s="17"/>
      <c r="AD4" s="34"/>
    </row>
    <row r="5" spans="1:30" s="16" customFormat="1" ht="15" thickBot="1">
      <c r="A5" s="12">
        <f ca="1">INDIRECT(CONCATENATE("'ALL DATA'!",O$1,$N5))</f>
        <v>2018</v>
      </c>
      <c r="B5" s="13">
        <f ca="1">INDIRECT(CONCATENATE("'ALL DATA'!",X$1,$N5))</f>
        <v>1804</v>
      </c>
      <c r="C5" s="14">
        <f ca="1">IF(ISBLANK(INDIRECT(CONCATENATE("'ALL DATA'!",Y$1,$N5))),"*",INDIRECT(CONCATENATE("'ALL DATA'!",Y$1,$N5)))</f>
        <v>0.41931283602150538</v>
      </c>
      <c r="D5" s="14">
        <f t="shared" ca="1" si="0"/>
        <v>0.54269737872761914</v>
      </c>
      <c r="E5" s="14">
        <f t="shared" ca="1" si="1"/>
        <v>0.65201288244766509</v>
      </c>
      <c r="F5" s="34"/>
      <c r="G5" s="34"/>
      <c r="H5" s="34"/>
      <c r="I5" s="34"/>
      <c r="J5" s="34"/>
      <c r="K5" s="34"/>
      <c r="L5" s="34"/>
      <c r="M5" s="22"/>
      <c r="N5" s="22">
        <f>3+8*($M$1-1)</f>
        <v>3</v>
      </c>
      <c r="O5" s="22"/>
      <c r="P5" s="22"/>
      <c r="Q5" s="3"/>
      <c r="R5" s="22"/>
      <c r="S5" s="22"/>
      <c r="T5" s="22"/>
      <c r="U5" s="22"/>
      <c r="V5" s="22"/>
      <c r="W5" s="22"/>
      <c r="X5" s="22"/>
      <c r="Y5" s="22"/>
      <c r="Z5" s="22"/>
      <c r="AA5" s="22"/>
      <c r="AB5" s="17"/>
      <c r="AC5" s="17"/>
      <c r="AD5" s="34"/>
    </row>
    <row r="6" spans="1:30" s="16" customFormat="1">
      <c r="A6" s="34"/>
      <c r="B6" s="37"/>
      <c r="C6" s="34"/>
      <c r="D6" s="34"/>
      <c r="E6" s="34"/>
      <c r="F6" s="34"/>
      <c r="G6" s="34"/>
      <c r="H6" s="34"/>
      <c r="I6" s="34"/>
      <c r="J6" s="34"/>
      <c r="K6" s="34"/>
      <c r="L6" s="34"/>
      <c r="M6" s="22"/>
      <c r="N6" s="22"/>
      <c r="O6" s="22"/>
      <c r="P6" s="22"/>
      <c r="Q6" s="3"/>
      <c r="R6" s="22"/>
      <c r="S6" s="22"/>
      <c r="T6" s="22"/>
      <c r="U6" s="22"/>
      <c r="V6" s="22"/>
      <c r="W6" s="22"/>
      <c r="X6" s="22"/>
      <c r="Y6" s="22"/>
      <c r="Z6" s="22"/>
      <c r="AA6" s="22"/>
      <c r="AB6" s="17"/>
      <c r="AC6" s="17"/>
      <c r="AD6" s="34"/>
    </row>
    <row r="7" spans="1:30" s="16" customFormat="1">
      <c r="A7" s="34"/>
      <c r="B7" s="37"/>
      <c r="C7" s="34"/>
      <c r="D7" s="34"/>
      <c r="E7" s="34"/>
      <c r="F7" s="34"/>
      <c r="G7" s="34"/>
      <c r="H7" s="34"/>
      <c r="I7" s="34"/>
      <c r="J7" s="34"/>
      <c r="K7" s="34"/>
      <c r="L7" s="34"/>
      <c r="M7" s="22"/>
      <c r="N7" s="22"/>
      <c r="O7" s="22"/>
      <c r="P7" s="22"/>
      <c r="Q7" s="3"/>
      <c r="R7" s="22"/>
      <c r="S7" s="22"/>
      <c r="T7" s="22"/>
      <c r="U7" s="22"/>
      <c r="V7" s="22"/>
      <c r="W7" s="22"/>
      <c r="X7" s="22"/>
      <c r="Y7" s="22"/>
      <c r="Z7" s="22"/>
      <c r="AA7" s="22"/>
      <c r="AB7" s="17"/>
      <c r="AC7" s="17"/>
      <c r="AD7" s="34"/>
    </row>
    <row r="8" spans="1:30" s="8" customFormat="1" ht="15" thickBot="1">
      <c r="A8" s="34" t="str">
        <f ca="1">CONCATENATE("Table ",N8,"b. College Enrollment Rates in the First Fall after High School Graduation for Classes ",A10," and ",A11,", Student-Weighted Totals")</f>
        <v>Table 1b. College Enrollment Rates in the First Fall after High School Graduation for Classes 2017 and 2018, Student-Weighted Totals</v>
      </c>
      <c r="B8" s="37"/>
      <c r="C8" s="34"/>
      <c r="D8" s="34"/>
      <c r="E8" s="34"/>
      <c r="F8" s="34"/>
      <c r="G8" s="34"/>
      <c r="H8" s="34"/>
      <c r="I8" s="34"/>
      <c r="J8" s="34"/>
      <c r="K8" s="34"/>
      <c r="L8" s="34"/>
      <c r="M8" s="22"/>
      <c r="N8" s="22">
        <f>1+5*($M$1-1)</f>
        <v>1</v>
      </c>
      <c r="O8" s="22"/>
      <c r="P8" s="22"/>
      <c r="Q8" s="22"/>
      <c r="R8" s="3"/>
      <c r="S8" s="22"/>
      <c r="T8" s="22"/>
      <c r="U8" s="22"/>
      <c r="V8" s="22"/>
      <c r="W8" s="22"/>
      <c r="X8" s="22"/>
      <c r="Y8" s="22"/>
      <c r="Z8" s="22"/>
      <c r="AA8" s="22"/>
      <c r="AB8" s="17"/>
      <c r="AC8" s="17"/>
      <c r="AD8" s="34"/>
    </row>
    <row r="9" spans="1:30" s="8" customFormat="1" ht="29.45" thickBot="1">
      <c r="A9" s="10"/>
      <c r="B9" s="19" t="s">
        <v>45</v>
      </c>
      <c r="C9" s="11" t="s">
        <v>46</v>
      </c>
      <c r="D9" s="11" t="s">
        <v>47</v>
      </c>
      <c r="E9" s="11" t="s">
        <v>48</v>
      </c>
      <c r="F9" s="11" t="s">
        <v>49</v>
      </c>
      <c r="G9" s="11" t="s">
        <v>50</v>
      </c>
      <c r="H9" s="11" t="s">
        <v>51</v>
      </c>
      <c r="I9" s="11" t="s">
        <v>52</v>
      </c>
      <c r="J9" s="7"/>
      <c r="K9" s="7"/>
      <c r="L9" s="7"/>
      <c r="M9" s="22"/>
      <c r="N9" s="23"/>
      <c r="O9" s="22"/>
      <c r="P9" s="22"/>
      <c r="Q9" s="3"/>
      <c r="R9" s="22"/>
      <c r="S9" s="22"/>
      <c r="T9" s="22"/>
      <c r="U9" s="22"/>
      <c r="V9" s="22"/>
      <c r="W9" s="22"/>
      <c r="X9" s="22"/>
      <c r="Y9" s="22"/>
      <c r="Z9" s="22"/>
      <c r="AA9" s="22"/>
      <c r="AB9" s="17"/>
      <c r="AC9" s="17"/>
      <c r="AD9" s="34"/>
    </row>
    <row r="10" spans="1:30" ht="15" thickBot="1">
      <c r="A10" s="12">
        <f ca="1">INDIRECT(CONCATENATE("'All DATA'!",O$1,$N10))</f>
        <v>2017</v>
      </c>
      <c r="B10" s="13">
        <f t="shared" ref="B10:B11" ca="1" si="2">INDIRECT(CONCATENATE("'All DATA'!",P$1,$N10))</f>
        <v>475297</v>
      </c>
      <c r="C10" s="14">
        <f ca="1">IF(ISBLANK(INDIRECT(CONCATENATE("'All DATA'!",Q$1,$N10))),"*",INDIRECT(CONCATENATE("'All DATA'!",Q$1,$N10)))</f>
        <v>0.5704664662305885</v>
      </c>
      <c r="D10" s="14">
        <f t="shared" ref="D10:D11" ca="1" si="3">IF(ISBLANK(INDIRECT(CONCATENATE("'All DATA'!",R$1,$N10))),"*",INDIRECT(CONCATENATE("'All DATA'!",R$1,$N10)))</f>
        <v>0.50171576929793371</v>
      </c>
      <c r="E10" s="14">
        <f t="shared" ref="E10:E11" ca="1" si="4">IF(ISBLANK(INDIRECT(CONCATENATE("'All DATA'!",S$1,$N10))),"*",INDIRECT(CONCATENATE("'All DATA'!",S$1,$N10)))</f>
        <v>6.8750696932654745E-2</v>
      </c>
      <c r="F10" s="14">
        <f t="shared" ref="F10:F11" ca="1" si="5">IF(ISBLANK(INDIRECT(CONCATENATE("'All DATA'!",T$1,$N10))),"*",INDIRECT(CONCATENATE("'All DATA'!",T$1,$N10)))</f>
        <v>0.24490160888875798</v>
      </c>
      <c r="G10" s="14">
        <f t="shared" ref="G10:G11" ca="1" si="6">IF(ISBLANK(INDIRECT(CONCATENATE("'All DATA'!",U$1,$N10))),"*",INDIRECT(CONCATENATE("'All DATA'!",U$1,$N10)))</f>
        <v>0.32556485734183049</v>
      </c>
      <c r="H10" s="14">
        <f t="shared" ref="H10:H11" ca="1" si="7">IF(ISBLANK(INDIRECT(CONCATENATE("'All DATA'!",V$1,$N10))),"*",INDIRECT(CONCATENATE("'All DATA'!",V$1,$N10)))</f>
        <v>0.51575330793167218</v>
      </c>
      <c r="I10" s="14">
        <f t="shared" ref="I10:I11" ca="1" si="8">IF(ISBLANK(INDIRECT(CONCATENATE("'All DATA'!",W$1,$N10))),"*",INDIRECT(CONCATENATE("'All DATA'!",W$1,$N10)))</f>
        <v>5.4713158298916258E-2</v>
      </c>
      <c r="J10" s="34"/>
      <c r="K10" s="34"/>
      <c r="L10" s="34"/>
      <c r="N10" s="22">
        <f>2+8*($M$1-1)</f>
        <v>2</v>
      </c>
      <c r="AD10" s="34"/>
    </row>
    <row r="11" spans="1:30" s="2" customFormat="1" ht="15" thickBot="1">
      <c r="A11" s="12">
        <f ca="1">INDIRECT(CONCATENATE("'All DATA'!",O$1,$N11))</f>
        <v>2018</v>
      </c>
      <c r="B11" s="13">
        <f t="shared" ca="1" si="2"/>
        <v>450678</v>
      </c>
      <c r="C11" s="14">
        <f ca="1">IF(ISBLANK(INDIRECT(CONCATENATE("'All DATA'!",Q$1,$N11))),"*",INDIRECT(CONCATENATE("'All DATA'!",Q$1,$N11)))</f>
        <v>0.55369021784955108</v>
      </c>
      <c r="D11" s="14">
        <f t="shared" ca="1" si="3"/>
        <v>0.48955129826616789</v>
      </c>
      <c r="E11" s="14">
        <f t="shared" ca="1" si="4"/>
        <v>6.4138919583383261E-2</v>
      </c>
      <c r="F11" s="14">
        <f t="shared" ca="1" si="5"/>
        <v>0.24064187734923825</v>
      </c>
      <c r="G11" s="14">
        <f t="shared" ca="1" si="6"/>
        <v>0.31304834050031288</v>
      </c>
      <c r="H11" s="14">
        <f t="shared" ca="1" si="7"/>
        <v>0.50209018412258866</v>
      </c>
      <c r="I11" s="14">
        <f t="shared" ca="1" si="8"/>
        <v>5.1600033726962487E-2</v>
      </c>
      <c r="J11" s="34"/>
      <c r="K11" s="34"/>
      <c r="L11" s="34"/>
      <c r="M11" s="22"/>
      <c r="N11" s="22">
        <f>3+8*($M$1-1)</f>
        <v>3</v>
      </c>
      <c r="O11" s="23"/>
      <c r="P11" s="23"/>
      <c r="Q11" s="23"/>
      <c r="R11" s="23"/>
      <c r="S11" s="23"/>
      <c r="T11" s="24"/>
      <c r="U11" s="23"/>
      <c r="V11" s="23"/>
      <c r="W11" s="23"/>
      <c r="X11" s="23"/>
      <c r="Y11" s="23"/>
      <c r="Z11" s="23"/>
      <c r="AA11" s="23"/>
      <c r="AB11" s="18"/>
      <c r="AC11" s="18"/>
      <c r="AD11" s="7"/>
    </row>
    <row r="12" spans="1:30" s="1" customFormat="1">
      <c r="A12" s="34"/>
      <c r="B12" s="37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22"/>
      <c r="N12" s="22"/>
      <c r="O12" s="22"/>
      <c r="P12" s="22"/>
      <c r="Q12" s="22"/>
      <c r="R12" s="22"/>
      <c r="S12" s="3"/>
      <c r="T12" s="22"/>
      <c r="U12" s="22"/>
      <c r="V12" s="22"/>
      <c r="W12" s="22"/>
      <c r="X12" s="22"/>
      <c r="Y12" s="22"/>
      <c r="Z12" s="22"/>
      <c r="AA12" s="22"/>
      <c r="AB12" s="17"/>
      <c r="AC12" s="17"/>
      <c r="AD12" s="34"/>
    </row>
    <row r="13" spans="1:30" s="1" customFormat="1">
      <c r="A13" s="34"/>
      <c r="B13" s="37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22"/>
      <c r="N13" s="22"/>
      <c r="O13" s="22"/>
      <c r="P13" s="22"/>
      <c r="Q13" s="22"/>
      <c r="R13" s="3"/>
      <c r="S13" s="22"/>
      <c r="T13" s="22"/>
      <c r="U13" s="22"/>
      <c r="V13" s="22"/>
      <c r="W13" s="22"/>
      <c r="X13" s="22"/>
      <c r="Y13" s="22"/>
      <c r="Z13" s="22"/>
      <c r="AA13" s="22"/>
      <c r="AB13" s="17"/>
      <c r="AC13" s="17"/>
      <c r="AD13" s="34"/>
    </row>
    <row r="14" spans="1:30">
      <c r="A14" s="34" t="str">
        <f ca="1">CONCATENATE("Figure ", RIGHT(A8,LEN(A8)-6))</f>
        <v>Figure 1b. College Enrollment Rates in the First Fall after High School Graduation for Classes 2017 and 2018, Student-Weighted Totals</v>
      </c>
      <c r="B14" s="37"/>
      <c r="C14" s="34"/>
      <c r="D14" s="34"/>
      <c r="E14" s="34"/>
      <c r="F14" s="34"/>
      <c r="G14" s="34"/>
      <c r="H14" s="34"/>
      <c r="I14" s="34"/>
      <c r="J14" s="34"/>
      <c r="K14" s="34"/>
      <c r="L14" s="34"/>
      <c r="Q14" s="22"/>
      <c r="U14" s="3"/>
      <c r="AD14" s="34"/>
    </row>
    <row r="15" spans="1:30">
      <c r="A15" s="34"/>
      <c r="B15" s="37"/>
      <c r="C15" s="34"/>
      <c r="D15" s="34"/>
      <c r="E15" s="34"/>
      <c r="F15" s="34"/>
      <c r="G15" s="34"/>
      <c r="H15" s="34"/>
      <c r="I15" s="34"/>
      <c r="J15" s="34"/>
      <c r="K15" s="34"/>
      <c r="L15" s="34"/>
      <c r="Q15" s="22"/>
      <c r="X15" s="3"/>
      <c r="AD15" s="34"/>
    </row>
    <row r="34" spans="1:29" s="16" customFormat="1">
      <c r="A34" s="34"/>
      <c r="B34" s="37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22"/>
      <c r="N34" s="22"/>
      <c r="O34" s="22"/>
      <c r="P34" s="22"/>
      <c r="Q34" s="3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17"/>
      <c r="AC34" s="17"/>
    </row>
    <row r="35" spans="1:29" s="16" customFormat="1" ht="15" thickBot="1">
      <c r="A35" s="9" t="str">
        <f ca="1">CONCATENATE("Table ",N35,"a. College Enrollment Rates in the First Year after High School Graduation for Classes ",A37," and ",A38,", School Percentile Distribution")</f>
        <v>Table 2a. College Enrollment Rates in the First Year after High School Graduation for Classes 2016 and 2017, School Percentile Distribution</v>
      </c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22"/>
      <c r="N35" s="22">
        <f>2+5*($M$1-1)</f>
        <v>2</v>
      </c>
      <c r="O35" s="22"/>
      <c r="P35" s="22"/>
      <c r="Q35" s="3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17"/>
      <c r="AC35" s="17"/>
    </row>
    <row r="36" spans="1:29" s="16" customFormat="1" ht="29.45" thickBot="1">
      <c r="A36" s="10"/>
      <c r="B36" s="19" t="s">
        <v>41</v>
      </c>
      <c r="C36" s="11" t="s">
        <v>42</v>
      </c>
      <c r="D36" s="11" t="s">
        <v>43</v>
      </c>
      <c r="E36" s="11" t="s">
        <v>44</v>
      </c>
      <c r="F36" s="34"/>
      <c r="G36" s="34"/>
      <c r="H36" s="34"/>
      <c r="I36" s="34"/>
      <c r="J36" s="34"/>
      <c r="K36" s="34"/>
      <c r="L36" s="34"/>
      <c r="M36" s="22"/>
      <c r="N36" s="22"/>
      <c r="O36" s="22"/>
      <c r="P36" s="22"/>
      <c r="Q36" s="3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17"/>
      <c r="AC36" s="17"/>
    </row>
    <row r="37" spans="1:29" s="16" customFormat="1" ht="15" thickBot="1">
      <c r="A37" s="12">
        <f ca="1">INDIRECT(CONCATENATE("'ALL DATA'!",O$1,$N37))</f>
        <v>2016</v>
      </c>
      <c r="B37" s="13">
        <f ca="1">INDIRECT(CONCATENATE("'ALL DATA'!",X$1,$N37))</f>
        <v>2106</v>
      </c>
      <c r="C37" s="14">
        <f ca="1">IF(ISBLANK(INDIRECT(CONCATENATE("'ALL DATA'!",Y$1,$N37))),"*",INDIRECT(CONCATENATE("'ALL DATA'!",Y$1,$N37)))</f>
        <v>0.48015873015873017</v>
      </c>
      <c r="D37" s="14">
        <f t="shared" ref="D37:D38" ca="1" si="9">IF(ISBLANK(INDIRECT(CONCATENATE("'ALL DATA'!",Z$1,$N37))),"*",INDIRECT(CONCATENATE("'ALL DATA'!",Z$1,$N37)))</f>
        <v>0.58879532289208325</v>
      </c>
      <c r="E37" s="14">
        <f t="shared" ref="E37:E38" ca="1" si="10">IF(ISBLANK(INDIRECT(CONCATENATE("'ALL DATA'!",AA$1,$N37))),"*",INDIRECT(CONCATENATE("'ALL DATA'!",AA$1,$N37)))</f>
        <v>0.69354838709677424</v>
      </c>
      <c r="F37" s="34"/>
      <c r="G37" s="34"/>
      <c r="H37" s="34"/>
      <c r="I37" s="34"/>
      <c r="J37" s="34"/>
      <c r="K37" s="34"/>
      <c r="L37" s="34"/>
      <c r="M37" s="22"/>
      <c r="N37" s="22">
        <f>4+8*($M$1-1)</f>
        <v>4</v>
      </c>
      <c r="O37" s="22"/>
      <c r="P37" s="22"/>
      <c r="Q37" s="3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17"/>
      <c r="AC37" s="17"/>
    </row>
    <row r="38" spans="1:29" s="16" customFormat="1" ht="15" thickBot="1">
      <c r="A38" s="12">
        <f ca="1">INDIRECT(CONCATENATE("'ALL DATA'!",O$1,$N38))</f>
        <v>2017</v>
      </c>
      <c r="B38" s="13">
        <f ca="1">INDIRECT(CONCATENATE("'ALL DATA'!",X$1,$N38))</f>
        <v>1989</v>
      </c>
      <c r="C38" s="14">
        <f ca="1">IF(ISBLANK(INDIRECT(CONCATENATE("'ALL DATA'!",Y$1,$N38))),"*",INDIRECT(CONCATENATE("'ALL DATA'!",Y$1,$N38)))</f>
        <v>0.48795180722891568</v>
      </c>
      <c r="D38" s="14">
        <f t="shared" ca="1" si="9"/>
        <v>0.60658914728682167</v>
      </c>
      <c r="E38" s="14">
        <f t="shared" ca="1" si="10"/>
        <v>0.70748299319727892</v>
      </c>
      <c r="F38" s="34"/>
      <c r="G38" s="34"/>
      <c r="H38" s="34"/>
      <c r="I38" s="34"/>
      <c r="J38" s="34"/>
      <c r="K38" s="34"/>
      <c r="L38" s="34"/>
      <c r="M38" s="22"/>
      <c r="N38" s="22">
        <f>5+8*($M$1-1)</f>
        <v>5</v>
      </c>
      <c r="O38" s="22"/>
      <c r="P38" s="22"/>
      <c r="Q38" s="3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17"/>
      <c r="AC38" s="17"/>
    </row>
    <row r="39" spans="1:29" s="16" customFormat="1">
      <c r="A39" s="34"/>
      <c r="B39" s="37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22"/>
      <c r="N39" s="22"/>
      <c r="O39" s="22"/>
      <c r="P39" s="22"/>
      <c r="Q39" s="3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17"/>
      <c r="AC39" s="17"/>
    </row>
    <row r="40" spans="1:29" s="16" customFormat="1">
      <c r="A40" s="34"/>
      <c r="B40" s="37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22"/>
      <c r="N40" s="22"/>
      <c r="O40" s="22"/>
      <c r="P40" s="22"/>
      <c r="Q40" s="3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17"/>
      <c r="AC40" s="17"/>
    </row>
    <row r="41" spans="1:29" ht="15" thickBot="1">
      <c r="A41" s="9" t="str">
        <f ca="1">CONCATENATE("Table ",N41,"b. College Enrollment Rates in the First Year after High School Graduation for Classes ",A43," and ",A44,", Student-Weighted Totals")</f>
        <v>Table 2b. College Enrollment Rates in the First Year after High School Graduation for Classes 2016 and 2017, Student-Weighted Totals</v>
      </c>
      <c r="B41" s="37"/>
      <c r="C41" s="34"/>
      <c r="D41" s="34"/>
      <c r="E41" s="34"/>
      <c r="F41" s="34"/>
      <c r="G41" s="34"/>
      <c r="H41" s="34"/>
      <c r="I41" s="34"/>
      <c r="J41" s="34"/>
      <c r="K41" s="34"/>
      <c r="L41" s="34"/>
      <c r="N41" s="22">
        <f>2+5*($M$1-1)</f>
        <v>2</v>
      </c>
    </row>
    <row r="42" spans="1:29" s="8" customFormat="1" ht="29.45" thickBot="1">
      <c r="A42" s="10"/>
      <c r="B42" s="19" t="s">
        <v>45</v>
      </c>
      <c r="C42" s="11" t="s">
        <v>46</v>
      </c>
      <c r="D42" s="11" t="s">
        <v>47</v>
      </c>
      <c r="E42" s="11" t="s">
        <v>48</v>
      </c>
      <c r="F42" s="11" t="s">
        <v>49</v>
      </c>
      <c r="G42" s="11" t="s">
        <v>50</v>
      </c>
      <c r="H42" s="11" t="s">
        <v>51</v>
      </c>
      <c r="I42" s="11" t="s">
        <v>52</v>
      </c>
      <c r="J42" s="7"/>
      <c r="K42" s="34"/>
      <c r="L42" s="34"/>
      <c r="M42" s="22"/>
      <c r="N42" s="22"/>
      <c r="O42" s="22"/>
      <c r="P42" s="22"/>
      <c r="Q42" s="3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17"/>
      <c r="AC42" s="17"/>
    </row>
    <row r="43" spans="1:29" ht="15" thickBot="1">
      <c r="A43" s="12">
        <f ca="1">INDIRECT(CONCATENATE("'All DATA'!",O$1,$N43))</f>
        <v>2016</v>
      </c>
      <c r="B43" s="13">
        <f t="shared" ref="B43:B44" ca="1" si="11">INDIRECT(CONCATENATE("'All DATA'!",P$1,$N43))</f>
        <v>483108</v>
      </c>
      <c r="C43" s="14">
        <f ca="1">IF(ISBLANK(INDIRECT(CONCATENATE("'All DATA'!",Q$1,$N43))),"*",INDIRECT(CONCATENATE("'All DATA'!",Q$1,$N43)))</f>
        <v>0.61210536774385849</v>
      </c>
      <c r="D43" s="14">
        <f t="shared" ref="D43:D44" ca="1" si="12">IF(ISBLANK(INDIRECT(CONCATENATE("'All DATA'!",R$1,$N43))),"*",INDIRECT(CONCATENATE("'All DATA'!",R$1,$N43)))</f>
        <v>0.54006350546875648</v>
      </c>
      <c r="E43" s="14">
        <f t="shared" ref="E43:E44" ca="1" si="13">IF(ISBLANK(INDIRECT(CONCATENATE("'All DATA'!",S$1,$N43))),"*",INDIRECT(CONCATENATE("'All DATA'!",S$1,$N43)))</f>
        <v>7.204186227510205E-2</v>
      </c>
      <c r="F43" s="14">
        <f t="shared" ref="F43:F44" ca="1" si="14">IF(ISBLANK(INDIRECT(CONCATENATE("'All DATA'!",T$1,$N43))),"*",INDIRECT(CONCATENATE("'All DATA'!",T$1,$N43)))</f>
        <v>0.27396358578206115</v>
      </c>
      <c r="G43" s="14">
        <f t="shared" ref="G43:G44" ca="1" si="15">IF(ISBLANK(INDIRECT(CONCATENATE("'All DATA'!",U$1,$N43))),"*",INDIRECT(CONCATENATE("'All DATA'!",U$1,$N43)))</f>
        <v>0.33814178196179734</v>
      </c>
      <c r="H43" s="14">
        <f t="shared" ref="H43:H44" ca="1" si="16">IF(ISBLANK(INDIRECT(CONCATENATE("'All DATA'!",V$1,$N43))),"*",INDIRECT(CONCATENATE("'All DATA'!",V$1,$N43)))</f>
        <v>0.55302541046722475</v>
      </c>
      <c r="I43" s="14">
        <f t="shared" ref="I43:I44" ca="1" si="17">IF(ISBLANK(INDIRECT(CONCATENATE("'All DATA'!",W$1,$N43))),"*",INDIRECT(CONCATENATE("'All DATA'!",W$1,$N43)))</f>
        <v>5.9079957276633795E-2</v>
      </c>
      <c r="J43" s="34"/>
      <c r="K43" s="34"/>
      <c r="L43" s="34"/>
      <c r="N43" s="22">
        <f>4+8*($M$1-1)</f>
        <v>4</v>
      </c>
    </row>
    <row r="44" spans="1:29" ht="15" thickBot="1">
      <c r="A44" s="12">
        <f ca="1">INDIRECT(CONCATENATE("'All DATA'!",O$1,$N44))</f>
        <v>2017</v>
      </c>
      <c r="B44" s="13">
        <f t="shared" ca="1" si="11"/>
        <v>475297</v>
      </c>
      <c r="C44" s="14">
        <f ca="1">IF(ISBLANK(INDIRECT(CONCATENATE("'All DATA'!",Q$1,$N44))),"*",INDIRECT(CONCATENATE("'All DATA'!",Q$1,$N44)))</f>
        <v>0.61940849616134752</v>
      </c>
      <c r="D44" s="14">
        <f t="shared" ca="1" si="12"/>
        <v>0.54576822492041821</v>
      </c>
      <c r="E44" s="14">
        <f t="shared" ca="1" si="13"/>
        <v>7.3640271240929353E-2</v>
      </c>
      <c r="F44" s="14">
        <f t="shared" ca="1" si="14"/>
        <v>0.27465142847524809</v>
      </c>
      <c r="G44" s="14">
        <f t="shared" ca="1" si="15"/>
        <v>0.34475706768609943</v>
      </c>
      <c r="H44" s="14">
        <f t="shared" ca="1" si="16"/>
        <v>0.56007086095641256</v>
      </c>
      <c r="I44" s="14">
        <f t="shared" ca="1" si="17"/>
        <v>5.933763520493502E-2</v>
      </c>
      <c r="J44" s="34"/>
      <c r="K44" s="34"/>
      <c r="L44" s="34"/>
      <c r="N44" s="22">
        <f>5+8*($M$1-1)</f>
        <v>5</v>
      </c>
    </row>
    <row r="45" spans="1:29">
      <c r="A45" s="34"/>
      <c r="B45" s="37"/>
      <c r="C45" s="34"/>
      <c r="D45" s="34"/>
      <c r="E45" s="34"/>
      <c r="F45" s="34"/>
      <c r="G45" s="34"/>
      <c r="H45" s="34"/>
      <c r="I45" s="34"/>
      <c r="J45" s="34"/>
      <c r="K45" s="34"/>
      <c r="L45" s="34"/>
    </row>
    <row r="46" spans="1:29">
      <c r="A46" s="34"/>
      <c r="B46" s="37"/>
      <c r="C46" s="34"/>
      <c r="D46" s="34"/>
      <c r="E46" s="34"/>
      <c r="F46" s="34"/>
      <c r="G46" s="34"/>
      <c r="H46" s="34"/>
      <c r="I46" s="34"/>
      <c r="J46" s="34"/>
      <c r="K46" s="34"/>
      <c r="L46" s="34"/>
    </row>
    <row r="47" spans="1:29">
      <c r="A47" s="34" t="str">
        <f ca="1">CONCATENATE("Figure ", RIGHT(A41,LEN(A41)-6))</f>
        <v>Figure 2b. College Enrollment Rates in the First Year after High School Graduation for Classes 2016 and 2017, Student-Weighted Totals</v>
      </c>
      <c r="B47" s="37"/>
      <c r="C47" s="34"/>
      <c r="D47" s="34"/>
      <c r="E47" s="34"/>
      <c r="F47" s="34"/>
      <c r="G47" s="34"/>
      <c r="H47" s="34"/>
      <c r="I47" s="34"/>
      <c r="J47" s="34"/>
      <c r="K47" s="34"/>
      <c r="L47" s="34"/>
    </row>
    <row r="48" spans="1:29">
      <c r="A48" s="34"/>
      <c r="B48" s="37"/>
      <c r="C48" s="34"/>
      <c r="D48" s="34"/>
      <c r="E48" s="34"/>
      <c r="F48" s="34"/>
      <c r="G48" s="34"/>
      <c r="H48" s="34"/>
      <c r="I48" s="34"/>
      <c r="J48" s="34"/>
      <c r="K48" s="34"/>
      <c r="L48" s="34"/>
    </row>
    <row r="49" spans="1:10">
      <c r="A49" s="34"/>
      <c r="B49" s="37"/>
      <c r="C49" s="34"/>
      <c r="D49" s="34"/>
      <c r="E49" s="34"/>
      <c r="F49" s="34"/>
      <c r="G49" s="34"/>
      <c r="H49" s="34"/>
      <c r="I49" s="34"/>
      <c r="J49" s="34"/>
    </row>
    <row r="50" spans="1:10">
      <c r="A50" s="34"/>
      <c r="B50" s="37"/>
      <c r="C50" s="34"/>
      <c r="D50" s="34"/>
      <c r="E50" s="34"/>
      <c r="F50" s="34"/>
      <c r="G50" s="34"/>
      <c r="H50" s="34"/>
      <c r="I50" s="34"/>
      <c r="J50" s="34"/>
    </row>
    <row r="51" spans="1:10">
      <c r="A51" s="34"/>
      <c r="B51" s="37"/>
      <c r="C51" s="34"/>
      <c r="D51" s="34"/>
      <c r="E51" s="34"/>
      <c r="F51" s="34"/>
      <c r="G51" s="34"/>
      <c r="H51" s="34"/>
      <c r="I51" s="34"/>
      <c r="J51" s="34"/>
    </row>
    <row r="52" spans="1:10">
      <c r="A52" s="34"/>
      <c r="B52" s="37"/>
      <c r="C52" s="34"/>
      <c r="D52" s="34"/>
      <c r="E52" s="34"/>
      <c r="F52" s="34"/>
      <c r="G52" s="34"/>
      <c r="H52" s="34"/>
      <c r="I52" s="34"/>
      <c r="J52" s="34"/>
    </row>
    <row r="53" spans="1:10">
      <c r="A53" s="34"/>
      <c r="B53" s="37"/>
      <c r="C53" s="34"/>
      <c r="D53" s="34"/>
      <c r="E53" s="34"/>
      <c r="F53" s="34"/>
      <c r="G53" s="34"/>
      <c r="H53" s="34"/>
      <c r="I53" s="34"/>
      <c r="J53" s="34"/>
    </row>
    <row r="54" spans="1:10">
      <c r="A54" s="34"/>
      <c r="B54" s="37"/>
      <c r="C54" s="34"/>
      <c r="D54" s="34"/>
      <c r="E54" s="34"/>
      <c r="F54" s="34"/>
      <c r="G54" s="34"/>
      <c r="H54" s="34"/>
      <c r="I54" s="34"/>
      <c r="J54" s="34"/>
    </row>
    <row r="55" spans="1:10">
      <c r="A55" s="34"/>
      <c r="B55" s="37"/>
      <c r="C55" s="34"/>
      <c r="D55" s="34"/>
      <c r="E55" s="34"/>
      <c r="F55" s="34"/>
      <c r="G55" s="34"/>
      <c r="H55" s="34"/>
      <c r="I55" s="34"/>
      <c r="J55" s="34"/>
    </row>
    <row r="56" spans="1:10">
      <c r="A56" s="34"/>
      <c r="B56" s="37"/>
      <c r="C56" s="34"/>
      <c r="D56" s="34"/>
      <c r="E56" s="34"/>
      <c r="F56" s="34"/>
      <c r="G56" s="34"/>
      <c r="H56" s="34"/>
      <c r="I56" s="34"/>
      <c r="J56" s="34"/>
    </row>
    <row r="57" spans="1:10">
      <c r="A57" s="34"/>
      <c r="B57" s="37"/>
      <c r="C57" s="34"/>
      <c r="D57" s="34"/>
      <c r="E57" s="34"/>
      <c r="F57" s="34"/>
      <c r="G57" s="34"/>
      <c r="H57" s="34"/>
      <c r="I57" s="34"/>
      <c r="J57" s="34"/>
    </row>
    <row r="58" spans="1:10">
      <c r="A58" s="34"/>
      <c r="B58" s="37"/>
      <c r="C58" s="34"/>
      <c r="D58" s="34"/>
      <c r="E58" s="34"/>
      <c r="F58" s="34"/>
      <c r="G58" s="34"/>
      <c r="H58" s="34"/>
      <c r="I58" s="34"/>
      <c r="J58" s="34"/>
    </row>
    <row r="59" spans="1:10">
      <c r="A59" s="34"/>
      <c r="B59" s="37"/>
      <c r="C59" s="34"/>
      <c r="D59" s="34"/>
      <c r="E59" s="34"/>
      <c r="F59" s="34"/>
      <c r="G59" s="34"/>
      <c r="H59" s="34"/>
      <c r="I59" s="34"/>
      <c r="J59" s="34"/>
    </row>
    <row r="60" spans="1:10">
      <c r="A60" s="34"/>
      <c r="B60" s="37"/>
      <c r="C60" s="34"/>
      <c r="D60" s="34"/>
      <c r="E60" s="34"/>
      <c r="F60" s="34"/>
      <c r="G60" s="34"/>
      <c r="H60" s="34"/>
      <c r="I60" s="34"/>
      <c r="J60" s="34"/>
    </row>
    <row r="61" spans="1:10">
      <c r="A61" s="34"/>
      <c r="B61" s="37"/>
      <c r="C61" s="34"/>
      <c r="D61" s="34"/>
      <c r="E61" s="34"/>
      <c r="F61" s="34"/>
      <c r="G61" s="34"/>
      <c r="H61" s="34"/>
      <c r="I61" s="34"/>
      <c r="J61" s="34"/>
    </row>
    <row r="62" spans="1:10">
      <c r="A62" s="34"/>
      <c r="B62" s="37"/>
      <c r="C62" s="34"/>
      <c r="D62" s="34"/>
      <c r="E62" s="34"/>
      <c r="F62" s="34"/>
      <c r="G62" s="34"/>
      <c r="H62" s="34"/>
      <c r="I62" s="34"/>
      <c r="J62" s="34"/>
    </row>
    <row r="63" spans="1:10">
      <c r="A63" s="34"/>
      <c r="B63" s="37"/>
      <c r="C63" s="34"/>
      <c r="D63" s="34"/>
      <c r="E63" s="34"/>
      <c r="F63" s="34"/>
      <c r="G63" s="34"/>
      <c r="H63" s="34"/>
      <c r="I63" s="34"/>
      <c r="J63" s="34"/>
    </row>
    <row r="64" spans="1:10">
      <c r="A64" s="34"/>
      <c r="B64" s="37"/>
      <c r="C64" s="34"/>
      <c r="D64" s="34"/>
      <c r="E64" s="34"/>
      <c r="F64" s="34"/>
      <c r="G64" s="34"/>
      <c r="H64" s="34"/>
      <c r="I64" s="34"/>
      <c r="J64" s="34"/>
    </row>
    <row r="65" spans="1:29">
      <c r="A65" s="34"/>
      <c r="B65" s="37"/>
      <c r="C65" s="34"/>
      <c r="D65" s="34"/>
      <c r="E65" s="34"/>
      <c r="F65" s="34"/>
      <c r="G65" s="34"/>
      <c r="H65" s="34"/>
      <c r="I65" s="34"/>
      <c r="J65" s="34"/>
      <c r="K65" s="34"/>
      <c r="L65" s="34"/>
    </row>
    <row r="66" spans="1:29">
      <c r="A66" s="34"/>
      <c r="B66" s="37"/>
      <c r="C66" s="34"/>
      <c r="D66" s="34"/>
      <c r="E66" s="34"/>
      <c r="F66" s="34"/>
      <c r="G66" s="34"/>
      <c r="H66" s="34"/>
      <c r="I66" s="34"/>
      <c r="J66" s="34"/>
      <c r="K66" s="34"/>
      <c r="L66" s="34"/>
    </row>
    <row r="67" spans="1:29">
      <c r="A67" s="34"/>
      <c r="B67" s="37"/>
      <c r="C67" s="34"/>
      <c r="D67" s="34"/>
      <c r="E67" s="34"/>
      <c r="F67" s="34"/>
      <c r="G67" s="34"/>
      <c r="H67" s="34"/>
      <c r="I67" s="34"/>
      <c r="J67" s="34"/>
      <c r="K67" s="34"/>
      <c r="L67" s="34"/>
    </row>
    <row r="68" spans="1:29" s="16" customFormat="1" ht="15" thickBot="1">
      <c r="A68" s="9" t="str">
        <f ca="1">CONCATENATE("Table ",N68,"a. College Enrollment Rates in the First Two Years after High School Graduation for Classes ",A70," and ",A71,", School Percentile Distribution")</f>
        <v>Table 3a. College Enrollment Rates in the First Two Years after High School Graduation for Classes 2015 and 2016, School Percentile Distribution</v>
      </c>
      <c r="B68" s="37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22"/>
      <c r="N68" s="22">
        <f>3+5*($M$1-1)</f>
        <v>3</v>
      </c>
      <c r="O68" s="22"/>
      <c r="P68" s="22"/>
      <c r="Q68" s="3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17"/>
      <c r="AC68" s="17"/>
    </row>
    <row r="69" spans="1:29" s="16" customFormat="1" ht="29.45" thickBot="1">
      <c r="A69" s="10"/>
      <c r="B69" s="19" t="s">
        <v>41</v>
      </c>
      <c r="C69" s="11" t="s">
        <v>42</v>
      </c>
      <c r="D69" s="11" t="s">
        <v>43</v>
      </c>
      <c r="E69" s="11" t="s">
        <v>44</v>
      </c>
      <c r="F69" s="34"/>
      <c r="G69" s="34"/>
      <c r="H69" s="34"/>
      <c r="I69" s="34"/>
      <c r="J69" s="34"/>
      <c r="K69" s="34"/>
      <c r="L69" s="34"/>
      <c r="M69" s="22"/>
      <c r="N69" s="22"/>
      <c r="O69" s="22"/>
      <c r="P69" s="22"/>
      <c r="Q69" s="3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17"/>
      <c r="AC69" s="17"/>
    </row>
    <row r="70" spans="1:29" s="16" customFormat="1" ht="15" thickBot="1">
      <c r="A70" s="12">
        <f ca="1">INDIRECT(CONCATENATE("'ALL DATA'!",O$1,$N70))</f>
        <v>2015</v>
      </c>
      <c r="B70" s="13">
        <f ca="1">INDIRECT(CONCATENATE("'ALL DATA'!",X$1,$N70))</f>
        <v>2069</v>
      </c>
      <c r="C70" s="14">
        <f ca="1">IF(ISBLANK(INDIRECT(CONCATENATE("'ALL DATA'!",Y$1,$N70))),"*",INDIRECT(CONCATENATE("'ALL DATA'!",Y$1,$N70)))</f>
        <v>0.53258426966292138</v>
      </c>
      <c r="D70" s="14">
        <f t="shared" ref="D70" ca="1" si="18">IF(ISBLANK(INDIRECT(CONCATENATE("'ALL DATA'!",Z$1,$N70))),"*",INDIRECT(CONCATENATE("'ALL DATA'!",Z$1,$N70)))</f>
        <v>0.64052287581699341</v>
      </c>
      <c r="E70" s="14">
        <f t="shared" ref="E70" ca="1" si="19">IF(ISBLANK(INDIRECT(CONCATENATE("'ALL DATA'!",AA$1,$N70))),"*",INDIRECT(CONCATENATE("'ALL DATA'!",AA$1,$N70)))</f>
        <v>0.74285714285714288</v>
      </c>
      <c r="F70" s="34"/>
      <c r="G70" s="34"/>
      <c r="H70" s="34"/>
      <c r="I70" s="34"/>
      <c r="J70" s="34"/>
      <c r="K70" s="34"/>
      <c r="L70" s="34"/>
      <c r="M70" s="22"/>
      <c r="N70" s="22">
        <f>6+8*($M$1-1)</f>
        <v>6</v>
      </c>
      <c r="O70" s="22"/>
      <c r="P70" s="22"/>
      <c r="Q70" s="3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17"/>
      <c r="AC70" s="17"/>
    </row>
    <row r="71" spans="1:29" s="16" customFormat="1" ht="15" thickBot="1">
      <c r="A71" s="12">
        <f ca="1">INDIRECT(CONCATENATE("'ALL DATA'!",O$1,$N71))</f>
        <v>2016</v>
      </c>
      <c r="B71" s="13">
        <f ca="1">INDIRECT(CONCATENATE("'ALL DATA'!",X$1,$N71))</f>
        <v>2106</v>
      </c>
      <c r="C71" s="14">
        <f ca="1">IF(ISBLANK(INDIRECT(CONCATENATE("'ALL DATA'!",Y$1,$N71))),"*",INDIRECT(CONCATENATE("'ALL DATA'!",Y$1,$N71)))</f>
        <v>0.52419354838709675</v>
      </c>
      <c r="D71" s="14">
        <f t="shared" ref="D71" ca="1" si="20">IF(ISBLANK(INDIRECT(CONCATENATE("'ALL DATA'!",Z$1,$N71))),"*",INDIRECT(CONCATENATE("'ALL DATA'!",Z$1,$N71)))</f>
        <v>0.63445054945054946</v>
      </c>
      <c r="E71" s="14">
        <f t="shared" ref="E71" ca="1" si="21">IF(ISBLANK(INDIRECT(CONCATENATE("'ALL DATA'!",AA$1,$N71))),"*",INDIRECT(CONCATENATE("'ALL DATA'!",AA$1,$N71)))</f>
        <v>0.73106060606060608</v>
      </c>
      <c r="F71" s="34"/>
      <c r="G71" s="34"/>
      <c r="H71" s="34"/>
      <c r="I71" s="34"/>
      <c r="J71" s="34"/>
      <c r="K71" s="34"/>
      <c r="L71" s="34"/>
      <c r="M71" s="22"/>
      <c r="N71" s="22">
        <f>7+8*($M$1-1)</f>
        <v>7</v>
      </c>
      <c r="O71" s="22"/>
      <c r="P71" s="22"/>
      <c r="Q71" s="3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17"/>
      <c r="AC71" s="17"/>
    </row>
    <row r="72" spans="1:29" s="16" customFormat="1">
      <c r="A72" s="34"/>
      <c r="B72" s="37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22"/>
      <c r="N72" s="22"/>
      <c r="O72" s="22"/>
      <c r="P72" s="22"/>
      <c r="Q72" s="3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17"/>
      <c r="AC72" s="17"/>
    </row>
    <row r="73" spans="1:29" s="16" customFormat="1">
      <c r="A73" s="34"/>
      <c r="B73" s="37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22"/>
      <c r="N73" s="22"/>
      <c r="O73" s="22"/>
      <c r="P73" s="22"/>
      <c r="Q73" s="3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17"/>
      <c r="AC73" s="17"/>
    </row>
    <row r="74" spans="1:29" ht="15" thickBot="1">
      <c r="A74" s="9" t="str">
        <f ca="1">CONCATENATE("Table ",N74,"b. College Enrollment Rates in the First Two Years after High School Graduation for Classes ",A76," and ",A77,", Student-Weighted Totals")</f>
        <v>Table 3b. College Enrollment Rates in the First Two Years after High School Graduation for Classes 2015 and 2016, Student-Weighted Totals</v>
      </c>
      <c r="B74" s="37"/>
      <c r="C74" s="34"/>
      <c r="D74" s="34"/>
      <c r="E74" s="34"/>
      <c r="F74" s="34"/>
      <c r="G74" s="34"/>
      <c r="H74" s="34"/>
      <c r="I74" s="34"/>
      <c r="J74" s="34"/>
      <c r="K74" s="34"/>
      <c r="L74" s="34"/>
      <c r="N74" s="22">
        <f>3+5*($M$1-1)</f>
        <v>3</v>
      </c>
    </row>
    <row r="75" spans="1:29" s="8" customFormat="1" ht="29.45" thickBot="1">
      <c r="A75" s="10"/>
      <c r="B75" s="19" t="s">
        <v>45</v>
      </c>
      <c r="C75" s="11" t="s">
        <v>46</v>
      </c>
      <c r="D75" s="11" t="s">
        <v>47</v>
      </c>
      <c r="E75" s="11" t="s">
        <v>48</v>
      </c>
      <c r="F75" s="11" t="s">
        <v>49</v>
      </c>
      <c r="G75" s="11" t="s">
        <v>50</v>
      </c>
      <c r="H75" s="11" t="s">
        <v>51</v>
      </c>
      <c r="I75" s="11" t="s">
        <v>52</v>
      </c>
      <c r="J75" s="7"/>
      <c r="K75" s="7"/>
      <c r="L75" s="7"/>
      <c r="M75" s="22"/>
      <c r="N75" s="23"/>
      <c r="O75" s="22"/>
      <c r="P75" s="22"/>
      <c r="Q75" s="3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17"/>
      <c r="AC75" s="17"/>
    </row>
    <row r="76" spans="1:29" s="16" customFormat="1" ht="15" thickBot="1">
      <c r="A76" s="12">
        <f ca="1">INDIRECT(CONCATENATE("'All DATA'!",O$1,$N76))</f>
        <v>2015</v>
      </c>
      <c r="B76" s="13">
        <f t="shared" ref="B76:B77" ca="1" si="22">INDIRECT(CONCATENATE("'All DATA'!",P$1,$N76))</f>
        <v>463449</v>
      </c>
      <c r="C76" s="14">
        <f ca="1">IF(ISBLANK(INDIRECT(CONCATENATE("'All DATA'!",Q$1,$N76))),"*",INDIRECT(CONCATENATE("'All DATA'!",Q$1,$N76)))</f>
        <v>0.66365231125754942</v>
      </c>
      <c r="D76" s="14">
        <f t="shared" ref="D76:D77" ca="1" si="23">IF(ISBLANK(INDIRECT(CONCATENATE("'All DATA'!",R$1,$N76))),"*",INDIRECT(CONCATENATE("'All DATA'!",R$1,$N76)))</f>
        <v>0.58350325494283084</v>
      </c>
      <c r="E76" s="14">
        <f t="shared" ref="E76:E77" ca="1" si="24">IF(ISBLANK(INDIRECT(CONCATENATE("'All DATA'!",S$1,$N76))),"*",INDIRECT(CONCATENATE("'All DATA'!",S$1,$N76)))</f>
        <v>8.0149056314718553E-2</v>
      </c>
      <c r="F76" s="14">
        <f t="shared" ref="F76:F77" ca="1" si="25">IF(ISBLANK(INDIRECT(CONCATENATE("'All DATA'!",T$1,$N76))),"*",INDIRECT(CONCATENATE("'All DATA'!",T$1,$N76)))</f>
        <v>0.31327934681054442</v>
      </c>
      <c r="G76" s="14">
        <f t="shared" ref="G76:G77" ca="1" si="26">IF(ISBLANK(INDIRECT(CONCATENATE("'All DATA'!",U$1,$N76))),"*",INDIRECT(CONCATENATE("'All DATA'!",U$1,$N76)))</f>
        <v>0.35037296444700494</v>
      </c>
      <c r="H76" s="14">
        <f t="shared" ref="H76:H77" ca="1" si="27">IF(ISBLANK(INDIRECT(CONCATENATE("'All DATA'!",V$1,$N76))),"*",INDIRECT(CONCATENATE("'All DATA'!",V$1,$N76)))</f>
        <v>0.596384931243783</v>
      </c>
      <c r="I76" s="14">
        <f t="shared" ref="I76:I77" ca="1" si="28">IF(ISBLANK(INDIRECT(CONCATENATE("'All DATA'!",W$1,$N76))),"*",INDIRECT(CONCATENATE("'All DATA'!",W$1,$N76)))</f>
        <v>6.7267380013766351E-2</v>
      </c>
      <c r="J76" s="34"/>
      <c r="K76" s="3"/>
      <c r="L76" s="3"/>
      <c r="M76" s="22"/>
      <c r="N76" s="22">
        <f>6+8*($M$1-1)</f>
        <v>6</v>
      </c>
      <c r="O76" s="22"/>
      <c r="P76" s="22"/>
      <c r="Q76" s="3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17"/>
      <c r="AC76" s="17"/>
    </row>
    <row r="77" spans="1:29" s="8" customFormat="1" ht="15" thickBot="1">
      <c r="A77" s="12">
        <f ca="1">INDIRECT(CONCATENATE("'All DATA'!",O$1,$N77))</f>
        <v>2016</v>
      </c>
      <c r="B77" s="13">
        <f t="shared" ca="1" si="22"/>
        <v>483108</v>
      </c>
      <c r="C77" s="14">
        <f ca="1">IF(ISBLANK(INDIRECT(CONCATENATE("'All DATA'!",Q$1,$N77))),"*",INDIRECT(CONCATENATE("'All DATA'!",Q$1,$N77)))</f>
        <v>0.65620730768275415</v>
      </c>
      <c r="D77" s="14">
        <f t="shared" ca="1" si="23"/>
        <v>0.57955984997143495</v>
      </c>
      <c r="E77" s="14">
        <f t="shared" ca="1" si="24"/>
        <v>7.6647457711319214E-2</v>
      </c>
      <c r="F77" s="14">
        <f t="shared" ca="1" si="25"/>
        <v>0.30418664149631136</v>
      </c>
      <c r="G77" s="14">
        <f t="shared" ca="1" si="26"/>
        <v>0.35202066618644279</v>
      </c>
      <c r="H77" s="14">
        <f t="shared" ca="1" si="27"/>
        <v>0.59086581054339815</v>
      </c>
      <c r="I77" s="14">
        <f t="shared" ca="1" si="28"/>
        <v>6.5341497139355997E-2</v>
      </c>
      <c r="J77" s="34"/>
      <c r="K77" s="3"/>
      <c r="L77" s="3"/>
      <c r="M77" s="22"/>
      <c r="N77" s="22">
        <f>7+8*($M$1-1)</f>
        <v>7</v>
      </c>
      <c r="O77" s="22"/>
      <c r="P77" s="22"/>
      <c r="Q77" s="3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17"/>
      <c r="AC77" s="17"/>
    </row>
    <row r="78" spans="1:29" s="7" customFormat="1">
      <c r="A78" s="4"/>
      <c r="B78" s="5"/>
      <c r="C78" s="6"/>
      <c r="D78" s="6"/>
      <c r="E78" s="6"/>
      <c r="F78" s="6"/>
      <c r="G78" s="6"/>
      <c r="H78" s="6"/>
      <c r="I78" s="6"/>
      <c r="J78" s="3"/>
      <c r="K78" s="34"/>
      <c r="L78" s="34"/>
      <c r="M78" s="22"/>
      <c r="N78" s="22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18"/>
      <c r="AC78" s="18"/>
    </row>
    <row r="79" spans="1:29" s="8" customFormat="1">
      <c r="A79" s="34"/>
      <c r="B79" s="37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22"/>
      <c r="N79" s="3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17"/>
      <c r="AC79" s="17"/>
    </row>
    <row r="80" spans="1:29" s="8" customFormat="1">
      <c r="A80" s="34" t="str">
        <f ca="1">CONCATENATE("Figure ", RIGHT(A74,LEN(A74)-6))</f>
        <v>Figure 3b. College Enrollment Rates in the First Two Years after High School Graduation for Classes 2015 and 2016, Student-Weighted Totals</v>
      </c>
      <c r="B80" s="37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17"/>
      <c r="AC80" s="17"/>
    </row>
    <row r="81" spans="2:29" s="8" customFormat="1">
      <c r="B81" s="37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17"/>
      <c r="AC81" s="17"/>
    </row>
    <row r="82" spans="2:29" s="8" customFormat="1">
      <c r="B82" s="37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22"/>
      <c r="N82" s="22"/>
      <c r="O82" s="22"/>
      <c r="P82" s="22"/>
      <c r="Q82" s="3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17"/>
      <c r="AC82" s="17"/>
    </row>
    <row r="83" spans="2:29" s="8" customFormat="1">
      <c r="B83" s="37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22"/>
      <c r="N83" s="22"/>
      <c r="O83" s="22"/>
      <c r="P83" s="22"/>
      <c r="Q83" s="3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17"/>
      <c r="AC83" s="17"/>
    </row>
    <row r="84" spans="2:29" s="8" customFormat="1">
      <c r="B84" s="37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22"/>
      <c r="N84" s="22"/>
      <c r="O84" s="22"/>
      <c r="P84" s="22"/>
      <c r="Q84" s="3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17"/>
      <c r="AC84" s="17"/>
    </row>
    <row r="85" spans="2:29" s="8" customFormat="1">
      <c r="B85" s="37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22"/>
      <c r="N85" s="22"/>
      <c r="O85" s="22"/>
      <c r="P85" s="22"/>
      <c r="Q85" s="3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17"/>
      <c r="AC85" s="17"/>
    </row>
    <row r="86" spans="2:29" s="8" customFormat="1">
      <c r="B86" s="37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22"/>
      <c r="N86" s="22"/>
      <c r="O86" s="22"/>
      <c r="P86" s="22"/>
      <c r="Q86" s="3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17"/>
      <c r="AC86" s="17"/>
    </row>
    <row r="87" spans="2:29" s="8" customFormat="1">
      <c r="B87" s="37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22"/>
      <c r="N87" s="22"/>
      <c r="O87" s="22"/>
      <c r="P87" s="22"/>
      <c r="Q87" s="3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17"/>
      <c r="AC87" s="17"/>
    </row>
    <row r="88" spans="2:29" s="8" customFormat="1">
      <c r="B88" s="37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22"/>
      <c r="N88" s="22"/>
      <c r="O88" s="22"/>
      <c r="P88" s="22"/>
      <c r="Q88" s="3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17"/>
      <c r="AC88" s="17"/>
    </row>
    <row r="89" spans="2:29" s="8" customFormat="1">
      <c r="B89" s="37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22"/>
      <c r="N89" s="22"/>
      <c r="O89" s="22"/>
      <c r="P89" s="22"/>
      <c r="Q89" s="3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17"/>
      <c r="AC89" s="17"/>
    </row>
    <row r="90" spans="2:29" s="8" customFormat="1">
      <c r="B90" s="37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22"/>
      <c r="N90" s="22"/>
      <c r="O90" s="22"/>
      <c r="P90" s="22"/>
      <c r="Q90" s="3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17"/>
      <c r="AC90" s="17"/>
    </row>
    <row r="91" spans="2:29" s="8" customFormat="1">
      <c r="B91" s="37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22"/>
      <c r="N91" s="22"/>
      <c r="O91" s="22"/>
      <c r="P91" s="22"/>
      <c r="Q91" s="3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17"/>
      <c r="AC91" s="17"/>
    </row>
    <row r="92" spans="2:29" s="8" customFormat="1">
      <c r="B92" s="37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22"/>
      <c r="N92" s="22"/>
      <c r="O92" s="22"/>
      <c r="P92" s="22"/>
      <c r="Q92" s="3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17"/>
      <c r="AC92" s="17"/>
    </row>
    <row r="93" spans="2:29" s="8" customFormat="1">
      <c r="B93" s="37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22"/>
      <c r="N93" s="22"/>
      <c r="O93" s="22"/>
      <c r="P93" s="22"/>
      <c r="Q93" s="3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17"/>
      <c r="AC93" s="17"/>
    </row>
    <row r="94" spans="2:29" s="8" customFormat="1">
      <c r="B94" s="37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22"/>
      <c r="N94" s="22"/>
      <c r="O94" s="22"/>
      <c r="P94" s="22"/>
      <c r="Q94" s="3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17"/>
      <c r="AC94" s="17"/>
    </row>
    <row r="95" spans="2:29" s="8" customFormat="1">
      <c r="B95" s="37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22"/>
      <c r="N95" s="22"/>
      <c r="O95" s="22"/>
      <c r="P95" s="22"/>
      <c r="Q95" s="3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17"/>
      <c r="AC95" s="17"/>
    </row>
    <row r="96" spans="2:29" s="8" customFormat="1">
      <c r="B96" s="37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22"/>
      <c r="N96" s="22"/>
      <c r="O96" s="22"/>
      <c r="P96" s="22"/>
      <c r="Q96" s="3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17"/>
      <c r="AC96" s="17"/>
    </row>
    <row r="97" spans="1:29" s="8" customFormat="1">
      <c r="A97" s="34"/>
      <c r="B97" s="37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22"/>
      <c r="N97" s="22"/>
      <c r="O97" s="22"/>
      <c r="P97" s="22"/>
      <c r="Q97" s="3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17"/>
      <c r="AC97" s="17"/>
    </row>
    <row r="98" spans="1:29" s="8" customFormat="1">
      <c r="A98" s="34"/>
      <c r="B98" s="37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22"/>
      <c r="N98" s="22"/>
      <c r="O98" s="22"/>
      <c r="P98" s="22"/>
      <c r="Q98" s="3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17"/>
      <c r="AC98" s="17"/>
    </row>
    <row r="99" spans="1:29" s="8" customFormat="1">
      <c r="A99" s="34"/>
      <c r="B99" s="37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22"/>
      <c r="N99" s="22"/>
      <c r="O99" s="22"/>
      <c r="P99" s="22"/>
      <c r="Q99" s="3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17"/>
      <c r="AC99" s="17"/>
    </row>
    <row r="100" spans="1:29" s="8" customFormat="1">
      <c r="A100" s="34"/>
      <c r="B100" s="37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22"/>
      <c r="N100" s="22"/>
      <c r="O100" s="22"/>
      <c r="P100" s="22"/>
      <c r="Q100" s="3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17"/>
      <c r="AC100" s="17"/>
    </row>
    <row r="101" spans="1:29" s="16" customFormat="1" ht="15" thickBot="1">
      <c r="A101" s="9" t="str">
        <f ca="1">CONCATENATE("Table ",N101,"a. Persistence Rates from First to Second Year of College for Class of ",A103,", School Percentile Distribution")</f>
        <v>Table 4a. Persistence Rates from First to Second Year of College for Class of 2016, School Percentile Distribution</v>
      </c>
      <c r="B101" s="37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22"/>
      <c r="N101" s="22">
        <f>4+5*($M$1-1)</f>
        <v>4</v>
      </c>
      <c r="O101" s="22"/>
      <c r="P101" s="22"/>
      <c r="Q101" s="3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17"/>
      <c r="AC101" s="17"/>
    </row>
    <row r="102" spans="1:29" s="16" customFormat="1" ht="29.45" thickBot="1">
      <c r="A102" s="10"/>
      <c r="B102" s="19" t="s">
        <v>41</v>
      </c>
      <c r="C102" s="11" t="s">
        <v>42</v>
      </c>
      <c r="D102" s="11" t="s">
        <v>43</v>
      </c>
      <c r="E102" s="11" t="s">
        <v>44</v>
      </c>
      <c r="F102" s="34"/>
      <c r="G102" s="34"/>
      <c r="H102" s="34"/>
      <c r="I102" s="34"/>
      <c r="J102" s="34"/>
      <c r="K102" s="34"/>
      <c r="L102" s="34"/>
      <c r="M102" s="22"/>
      <c r="N102" s="22"/>
      <c r="O102" s="22"/>
      <c r="P102" s="22"/>
      <c r="Q102" s="3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17"/>
      <c r="AC102" s="17"/>
    </row>
    <row r="103" spans="1:29" s="16" customFormat="1" ht="15" thickBot="1">
      <c r="A103" s="12">
        <f ca="1">INDIRECT(CONCATENATE("'ALL DATA'!",O$1,$N103))</f>
        <v>2016</v>
      </c>
      <c r="B103" s="13">
        <f ca="1">INDIRECT(CONCATENATE("'ALL DATA'!",X$1,$N103))</f>
        <v>2106</v>
      </c>
      <c r="C103" s="14">
        <f ca="1">IF(ISBLANK(INDIRECT(CONCATENATE("'ALL DATA'!",Y$1,$N103))),"*",INDIRECT(CONCATENATE("'ALL DATA'!",Y$1,$N103)))</f>
        <v>0.69565217391304346</v>
      </c>
      <c r="D103" s="14">
        <f t="shared" ref="D103" ca="1" si="29">IF(ISBLANK(INDIRECT(CONCATENATE("'ALL DATA'!",Z$1,$N103))),"*",INDIRECT(CONCATENATE("'ALL DATA'!",Z$1,$N103)))</f>
        <v>0.77922077922077926</v>
      </c>
      <c r="E103" s="14">
        <f t="shared" ref="E103" ca="1" si="30">IF(ISBLANK(INDIRECT(CONCATENATE("'ALL DATA'!",AA$1,$N103))),"*",INDIRECT(CONCATENATE("'ALL DATA'!",AA$1,$N103)))</f>
        <v>0.83602150537634412</v>
      </c>
      <c r="F103" s="34"/>
      <c r="G103" s="34"/>
      <c r="H103" s="34"/>
      <c r="I103" s="34"/>
      <c r="J103" s="34"/>
      <c r="K103" s="34"/>
      <c r="L103" s="34"/>
      <c r="M103" s="22"/>
      <c r="N103" s="22">
        <f>8+8*($M$1-1)</f>
        <v>8</v>
      </c>
      <c r="O103" s="22"/>
      <c r="P103" s="22"/>
      <c r="Q103" s="3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17"/>
      <c r="AC103" s="17"/>
    </row>
    <row r="106" spans="1:29" ht="15" thickBot="1">
      <c r="A106" s="9" t="str">
        <f ca="1">CONCATENATE("Table ",N106,"b. Persistence Rates from First to Second Year of College for Class of ",A108,", Student-Weighted Totals")</f>
        <v>Table 4b. Persistence Rates from First to Second Year of College for Class of 2016, Student-Weighted Totals</v>
      </c>
      <c r="B106" s="37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N106" s="22">
        <f>4+5*($M$1-1)</f>
        <v>4</v>
      </c>
    </row>
    <row r="107" spans="1:29" s="8" customFormat="1" ht="43.9" thickBot="1">
      <c r="A107" s="10"/>
      <c r="B107" s="19" t="s">
        <v>53</v>
      </c>
      <c r="C107" s="11" t="s">
        <v>46</v>
      </c>
      <c r="D107" s="11" t="s">
        <v>47</v>
      </c>
      <c r="E107" s="11" t="s">
        <v>48</v>
      </c>
      <c r="F107" s="11" t="s">
        <v>49</v>
      </c>
      <c r="G107" s="11" t="s">
        <v>50</v>
      </c>
      <c r="H107" s="11" t="s">
        <v>51</v>
      </c>
      <c r="I107" s="11" t="s">
        <v>52</v>
      </c>
      <c r="J107" s="7"/>
      <c r="K107" s="7"/>
      <c r="L107" s="7"/>
      <c r="M107" s="22"/>
      <c r="N107" s="23"/>
      <c r="O107" s="22"/>
      <c r="P107" s="22"/>
      <c r="Q107" s="3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17"/>
      <c r="AC107" s="17"/>
    </row>
    <row r="108" spans="1:29" s="8" customFormat="1" ht="15" thickBot="1">
      <c r="A108" s="12">
        <f ca="1">INDIRECT(CONCATENATE("'All DATA'!",O$1,$N108))</f>
        <v>2016</v>
      </c>
      <c r="B108" s="13">
        <f t="shared" ref="B108" ca="1" si="31">INDIRECT(CONCATENATE("'All DATA'!",P$1,$N108))</f>
        <v>295713</v>
      </c>
      <c r="C108" s="14">
        <f ca="1">IF(ISBLANK(INDIRECT(CONCATENATE("'All DATA'!",Q$1,$N108))),"*",INDIRECT(CONCATENATE("'All DATA'!",Q$1,$N108)))</f>
        <v>0.79496335974407617</v>
      </c>
      <c r="D108" s="14">
        <f t="shared" ref="D108" ca="1" si="32">IF(ISBLANK(INDIRECT(CONCATENATE("'All DATA'!",R$1,$N108))),"*",INDIRECT(CONCATENATE("'All DATA'!",R$1,$N108)))</f>
        <v>0.78759644167123399</v>
      </c>
      <c r="E108" s="14">
        <f t="shared" ref="E108" ca="1" si="33">IF(ISBLANK(INDIRECT(CONCATENATE("'All DATA'!",S$1,$N108))),"*",INDIRECT(CONCATENATE("'All DATA'!",S$1,$N108)))</f>
        <v>0.85018963337547404</v>
      </c>
      <c r="F108" s="14">
        <f t="shared" ref="F108" ca="1" si="34">IF(ISBLANK(INDIRECT(CONCATENATE("'All DATA'!",T$1,$N108))),"*",INDIRECT(CONCATENATE("'All DATA'!",T$1,$N108)))</f>
        <v>0.70680901219456915</v>
      </c>
      <c r="G108" s="14">
        <f t="shared" ref="G108" ca="1" si="35">IF(ISBLANK(INDIRECT(CONCATENATE("'All DATA'!",U$1,$N108))),"*",INDIRECT(CONCATENATE("'All DATA'!",U$1,$N108)))</f>
        <v>0.86638630256061799</v>
      </c>
      <c r="H108" s="14">
        <f t="shared" ref="H108" ca="1" si="36">IF(ISBLANK(INDIRECT(CONCATENATE("'All DATA'!",V$1,$N108))),"*",INDIRECT(CONCATENATE("'All DATA'!",V$1,$N108)))</f>
        <v>0.79123108421198407</v>
      </c>
      <c r="I108" s="14">
        <f t="shared" ref="I108" ca="1" si="37">IF(ISBLANK(INDIRECT(CONCATENATE("'All DATA'!",W$1,$N108))),"*",INDIRECT(CONCATENATE("'All DATA'!",W$1,$N108)))</f>
        <v>0.82989979679069437</v>
      </c>
      <c r="J108" s="34"/>
      <c r="K108" s="3"/>
      <c r="L108" s="3"/>
      <c r="M108" s="22"/>
      <c r="N108" s="22">
        <f>8+8*($M$1-1)</f>
        <v>8</v>
      </c>
      <c r="O108" s="22"/>
      <c r="P108" s="22"/>
      <c r="Q108" s="3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17"/>
      <c r="AC108" s="17"/>
    </row>
    <row r="109" spans="1:29" s="7" customFormat="1">
      <c r="A109" s="4"/>
      <c r="B109" s="5"/>
      <c r="C109" s="6"/>
      <c r="D109" s="6"/>
      <c r="E109" s="6"/>
      <c r="F109" s="6"/>
      <c r="G109" s="6"/>
      <c r="H109" s="6"/>
      <c r="I109" s="6"/>
      <c r="J109" s="3"/>
      <c r="K109" s="34"/>
      <c r="L109" s="34"/>
      <c r="M109" s="22"/>
      <c r="N109" s="22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18"/>
      <c r="AC109" s="18"/>
    </row>
    <row r="110" spans="1:29" s="8" customFormat="1">
      <c r="A110" s="34"/>
      <c r="B110" s="37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22"/>
      <c r="N110" s="3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17"/>
      <c r="AC110" s="17"/>
    </row>
    <row r="111" spans="1:29" s="8" customFormat="1">
      <c r="A111" s="34" t="str">
        <f ca="1">CONCATENATE("Figure ", RIGHT(A106,LEN(A106)-6))</f>
        <v>Figure 4b. Persistence Rates from First to Second Year of College for Class of 2016, Student-Weighted Totals</v>
      </c>
      <c r="B111" s="37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17"/>
      <c r="AC111" s="17"/>
    </row>
    <row r="112" spans="1:29" s="8" customFormat="1">
      <c r="A112" s="34"/>
      <c r="B112" s="37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17"/>
      <c r="AC112" s="17"/>
    </row>
    <row r="113" spans="2:29" s="8" customFormat="1">
      <c r="B113" s="37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22"/>
      <c r="N113" s="22"/>
      <c r="O113" s="22"/>
      <c r="P113" s="22"/>
      <c r="Q113" s="3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17"/>
      <c r="AC113" s="17"/>
    </row>
    <row r="114" spans="2:29" s="8" customFormat="1">
      <c r="B114" s="37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22"/>
      <c r="N114" s="22"/>
      <c r="O114" s="22"/>
      <c r="P114" s="22"/>
      <c r="Q114" s="3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17"/>
      <c r="AC114" s="17"/>
    </row>
    <row r="115" spans="2:29" s="8" customFormat="1">
      <c r="B115" s="37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22"/>
      <c r="N115" s="22"/>
      <c r="O115" s="22"/>
      <c r="P115" s="22"/>
      <c r="Q115" s="3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17"/>
      <c r="AC115" s="17"/>
    </row>
    <row r="116" spans="2:29" s="8" customFormat="1">
      <c r="B116" s="37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22"/>
      <c r="N116" s="22"/>
      <c r="O116" s="22"/>
      <c r="P116" s="22"/>
      <c r="Q116" s="3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17"/>
      <c r="AC116" s="17"/>
    </row>
    <row r="117" spans="2:29" s="8" customFormat="1">
      <c r="B117" s="37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22"/>
      <c r="N117" s="22"/>
      <c r="O117" s="22"/>
      <c r="P117" s="22"/>
      <c r="Q117" s="3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17"/>
      <c r="AC117" s="17"/>
    </row>
    <row r="118" spans="2:29" s="8" customFormat="1">
      <c r="B118" s="37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22"/>
      <c r="N118" s="22"/>
      <c r="O118" s="22"/>
      <c r="P118" s="22"/>
      <c r="Q118" s="3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17"/>
      <c r="AC118" s="17"/>
    </row>
    <row r="119" spans="2:29" s="8" customFormat="1">
      <c r="B119" s="37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22"/>
      <c r="N119" s="22"/>
      <c r="O119" s="22"/>
      <c r="P119" s="22"/>
      <c r="Q119" s="3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17"/>
      <c r="AC119" s="17"/>
    </row>
    <row r="120" spans="2:29" s="8" customFormat="1">
      <c r="B120" s="37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22"/>
      <c r="N120" s="22"/>
      <c r="O120" s="22"/>
      <c r="P120" s="22"/>
      <c r="Q120" s="3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17"/>
      <c r="AC120" s="17"/>
    </row>
    <row r="121" spans="2:29" s="8" customFormat="1">
      <c r="B121" s="37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22"/>
      <c r="N121" s="22"/>
      <c r="O121" s="22"/>
      <c r="P121" s="22"/>
      <c r="Q121" s="3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17"/>
      <c r="AC121" s="17"/>
    </row>
    <row r="122" spans="2:29" s="8" customFormat="1">
      <c r="B122" s="37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22"/>
      <c r="N122" s="22"/>
      <c r="O122" s="22"/>
      <c r="P122" s="22"/>
      <c r="Q122" s="3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17"/>
      <c r="AC122" s="17"/>
    </row>
    <row r="123" spans="2:29" s="8" customFormat="1">
      <c r="B123" s="37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22"/>
      <c r="N123" s="22"/>
      <c r="O123" s="22"/>
      <c r="P123" s="22"/>
      <c r="Q123" s="3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17"/>
      <c r="AC123" s="17"/>
    </row>
    <row r="124" spans="2:29" s="8" customFormat="1">
      <c r="B124" s="37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22"/>
      <c r="N124" s="22"/>
      <c r="O124" s="22"/>
      <c r="P124" s="22"/>
      <c r="Q124" s="3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17"/>
      <c r="AC124" s="17"/>
    </row>
    <row r="125" spans="2:29" s="8" customFormat="1">
      <c r="B125" s="37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22"/>
      <c r="N125" s="22"/>
      <c r="O125" s="22"/>
      <c r="P125" s="22"/>
      <c r="Q125" s="3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17"/>
      <c r="AC125" s="17"/>
    </row>
    <row r="126" spans="2:29" s="8" customFormat="1">
      <c r="B126" s="37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22"/>
      <c r="N126" s="22"/>
      <c r="O126" s="22"/>
      <c r="P126" s="22"/>
      <c r="Q126" s="3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17"/>
      <c r="AC126" s="17"/>
    </row>
    <row r="127" spans="2:29" s="8" customFormat="1">
      <c r="B127" s="37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22"/>
      <c r="N127" s="22"/>
      <c r="O127" s="22"/>
      <c r="P127" s="22"/>
      <c r="Q127" s="3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17"/>
      <c r="AC127" s="17"/>
    </row>
    <row r="128" spans="2:29" s="8" customFormat="1">
      <c r="B128" s="37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22"/>
      <c r="N128" s="22"/>
      <c r="O128" s="22"/>
      <c r="P128" s="22"/>
      <c r="Q128" s="3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17"/>
      <c r="AC128" s="17"/>
    </row>
    <row r="129" spans="1:29" s="8" customFormat="1">
      <c r="A129" s="34"/>
      <c r="B129" s="37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22"/>
      <c r="N129" s="22"/>
      <c r="O129" s="22"/>
      <c r="P129" s="22"/>
      <c r="Q129" s="3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17"/>
      <c r="AC129" s="17"/>
    </row>
    <row r="130" spans="1:29" s="8" customFormat="1">
      <c r="A130" s="34"/>
      <c r="B130" s="37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22"/>
      <c r="N130" s="22"/>
      <c r="O130" s="22"/>
      <c r="P130" s="22"/>
      <c r="Q130" s="3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17"/>
      <c r="AC130" s="17"/>
    </row>
    <row r="131" spans="1:29" s="8" customFormat="1">
      <c r="A131" s="34"/>
      <c r="B131" s="37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22"/>
      <c r="N131" s="22"/>
      <c r="O131" s="22"/>
      <c r="P131" s="22"/>
      <c r="Q131" s="3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17"/>
      <c r="AC131" s="17"/>
    </row>
    <row r="132" spans="1:29" s="20" customFormat="1" ht="15" thickBot="1">
      <c r="A132" s="9" t="str">
        <f ca="1">CONCATENATE("Table ",N132,"a. Six-Year Completion Rates for Class of ",A134,", School Percentile Distribution")</f>
        <v>Table 5a. Six-Year Completion Rates for Class of 2012, School Percentile Distribution</v>
      </c>
      <c r="B132" s="37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22"/>
      <c r="N132" s="22">
        <f>5+5*($M$1-1)</f>
        <v>5</v>
      </c>
      <c r="O132" s="22"/>
      <c r="P132" s="22"/>
      <c r="Q132" s="3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17"/>
      <c r="AC132" s="17"/>
    </row>
    <row r="133" spans="1:29" s="20" customFormat="1" ht="29.45" thickBot="1">
      <c r="A133" s="10"/>
      <c r="B133" s="19" t="s">
        <v>41</v>
      </c>
      <c r="C133" s="11" t="s">
        <v>42</v>
      </c>
      <c r="D133" s="11" t="s">
        <v>43</v>
      </c>
      <c r="E133" s="11" t="s">
        <v>44</v>
      </c>
      <c r="F133" s="34"/>
      <c r="G133" s="34"/>
      <c r="H133" s="34"/>
      <c r="I133" s="34"/>
      <c r="J133" s="34"/>
      <c r="K133" s="34"/>
      <c r="L133" s="34"/>
      <c r="M133" s="22"/>
      <c r="N133" s="22"/>
      <c r="O133" s="22"/>
      <c r="P133" s="22"/>
      <c r="Q133" s="3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17"/>
      <c r="AC133" s="17"/>
    </row>
    <row r="134" spans="1:29" s="20" customFormat="1" ht="15" thickBot="1">
      <c r="A134" s="12">
        <f ca="1">INDIRECT(CONCATENATE("'ALL DATA'!",O$1,$N134))</f>
        <v>2012</v>
      </c>
      <c r="B134" s="13">
        <f ca="1">INDIRECT(CONCATENATE("'ALL DATA'!",X$1,$N134))</f>
        <v>1543</v>
      </c>
      <c r="C134" s="14">
        <f ca="1">IF(ISBLANK(INDIRECT(CONCATENATE("'ALL DATA'!",Y$1,$N134))),"*",INDIRECT(CONCATENATE("'ALL DATA'!",Y$1,$N134)))</f>
        <v>0.1471861471861472</v>
      </c>
      <c r="D134" s="14">
        <f t="shared" ref="D134:E134" ca="1" si="38">IF(ISBLANK(INDIRECT(CONCATENATE("'ALL DATA'!",Z$1,$N134))),"*",INDIRECT(CONCATENATE("'ALL DATA'!",Z$1,$N134)))</f>
        <v>0.23333333333333334</v>
      </c>
      <c r="E134" s="14">
        <f t="shared" ca="1" si="38"/>
        <v>0.33057851239669422</v>
      </c>
      <c r="F134" s="34"/>
      <c r="G134" s="34"/>
      <c r="H134" s="34"/>
      <c r="I134" s="34"/>
      <c r="J134" s="34"/>
      <c r="K134" s="34"/>
      <c r="L134" s="34"/>
      <c r="M134" s="22"/>
      <c r="N134" s="22">
        <f>9+8*($M$1-1)</f>
        <v>9</v>
      </c>
      <c r="O134" s="22"/>
      <c r="P134" s="22"/>
      <c r="Q134" s="3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17"/>
      <c r="AC134" s="17"/>
    </row>
    <row r="135" spans="1:29" s="20" customFormat="1">
      <c r="A135" s="34"/>
      <c r="B135" s="37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22"/>
      <c r="N135" s="22"/>
      <c r="O135" s="22"/>
      <c r="P135" s="22"/>
      <c r="Q135" s="3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17"/>
      <c r="AC135" s="17"/>
    </row>
    <row r="136" spans="1:29" s="20" customFormat="1">
      <c r="A136" s="34"/>
      <c r="B136" s="37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22"/>
      <c r="N136" s="22"/>
      <c r="O136" s="22"/>
      <c r="P136" s="22"/>
      <c r="Q136" s="3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17"/>
      <c r="AC136" s="17"/>
    </row>
    <row r="137" spans="1:29" s="20" customFormat="1" ht="15" thickBot="1">
      <c r="A137" s="9" t="str">
        <f ca="1">CONCATENATE("Table ",N137,"b. Six-Year Completion Rates for Class of ",A139, ", Student-Weighted Totals")</f>
        <v>Table 5b. Six-Year Completion Rates for Class of 2012, Student-Weighted Totals</v>
      </c>
      <c r="B137" s="37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22"/>
      <c r="N137" s="22">
        <f>5+5*($M$1-1)</f>
        <v>5</v>
      </c>
      <c r="O137" s="22"/>
      <c r="P137" s="22"/>
      <c r="Q137" s="3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17"/>
      <c r="AC137" s="17"/>
    </row>
    <row r="138" spans="1:29" s="20" customFormat="1" ht="29.45" thickBot="1">
      <c r="A138" s="10"/>
      <c r="B138" s="19" t="s">
        <v>45</v>
      </c>
      <c r="C138" s="11" t="s">
        <v>46</v>
      </c>
      <c r="D138" s="11" t="s">
        <v>47</v>
      </c>
      <c r="E138" s="11" t="s">
        <v>48</v>
      </c>
      <c r="F138" s="11" t="s">
        <v>49</v>
      </c>
      <c r="G138" s="11" t="s">
        <v>50</v>
      </c>
      <c r="H138" s="11" t="s">
        <v>51</v>
      </c>
      <c r="I138" s="11" t="s">
        <v>52</v>
      </c>
      <c r="J138" s="7"/>
      <c r="K138" s="7"/>
      <c r="L138" s="7"/>
      <c r="M138" s="22"/>
      <c r="N138" s="23"/>
      <c r="O138" s="22"/>
      <c r="P138" s="22"/>
      <c r="Q138" s="3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17"/>
      <c r="AC138" s="17"/>
    </row>
    <row r="139" spans="1:29" s="20" customFormat="1" ht="15" thickBot="1">
      <c r="A139" s="12">
        <f ca="1">INDIRECT(CONCATENATE("'All DATA'!",O$1,$N139))</f>
        <v>2012</v>
      </c>
      <c r="B139" s="13">
        <f t="shared" ref="B139" ca="1" si="39">INDIRECT(CONCATENATE("'All DATA'!",P$1,$N139))</f>
        <v>300261</v>
      </c>
      <c r="C139" s="14">
        <f ca="1">IF(ISBLANK(INDIRECT(CONCATENATE("'All DATA'!",Q$1,$N139))),"*",INDIRECT(CONCATENATE("'All DATA'!",Q$1,$N139)))</f>
        <v>0.27050466094497788</v>
      </c>
      <c r="D139" s="14">
        <f t="shared" ref="D139:I139" ca="1" si="40">IF(ISBLANK(INDIRECT(CONCATENATE("'All DATA'!",R$1,$N139))),"*",INDIRECT(CONCATENATE("'All DATA'!",R$1,$N139)))</f>
        <v>0.21538261712310289</v>
      </c>
      <c r="E139" s="14">
        <f t="shared" ca="1" si="40"/>
        <v>5.5122043821874966E-2</v>
      </c>
      <c r="F139" s="14">
        <f t="shared" ca="1" si="40"/>
        <v>7.2107266677990153E-2</v>
      </c>
      <c r="G139" s="14">
        <f t="shared" ca="1" si="40"/>
        <v>0.19839739426698771</v>
      </c>
      <c r="H139" s="14">
        <f t="shared" ca="1" si="40"/>
        <v>0.23062935246335689</v>
      </c>
      <c r="I139" s="14">
        <f t="shared" ca="1" si="40"/>
        <v>3.9875308481620991E-2</v>
      </c>
      <c r="J139" s="34"/>
      <c r="K139" s="3"/>
      <c r="L139" s="3"/>
      <c r="M139" s="22"/>
      <c r="N139" s="22">
        <f>9+8*($M$1-1)</f>
        <v>9</v>
      </c>
      <c r="O139" s="22"/>
      <c r="P139" s="22"/>
      <c r="Q139" s="3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17"/>
      <c r="AC139" s="17"/>
    </row>
    <row r="140" spans="1:29" s="7" customFormat="1">
      <c r="A140" s="4"/>
      <c r="B140" s="5"/>
      <c r="C140" s="6"/>
      <c r="D140" s="6"/>
      <c r="E140" s="6"/>
      <c r="F140" s="6"/>
      <c r="G140" s="6"/>
      <c r="H140" s="6"/>
      <c r="I140" s="6"/>
      <c r="J140" s="3"/>
      <c r="K140" s="34"/>
      <c r="L140" s="34"/>
      <c r="M140" s="22"/>
      <c r="N140" s="22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18"/>
      <c r="AC140" s="18"/>
    </row>
    <row r="141" spans="1:29" s="20" customFormat="1">
      <c r="A141" s="34"/>
      <c r="B141" s="37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22"/>
      <c r="N141" s="3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17"/>
      <c r="AC141" s="17"/>
    </row>
    <row r="142" spans="1:29" s="20" customFormat="1">
      <c r="A142" s="34" t="str">
        <f ca="1">CONCATENATE("Figure ", RIGHT(A137,LEN(A137)-6))</f>
        <v>Figure 5b. Six-Year Completion Rates for Class of 2012, Student-Weighted Totals</v>
      </c>
      <c r="B142" s="37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17"/>
      <c r="AC142" s="17"/>
    </row>
    <row r="143" spans="1:29" s="20" customFormat="1">
      <c r="A143" s="34"/>
      <c r="B143" s="37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17"/>
      <c r="AC143" s="17"/>
    </row>
    <row r="144" spans="1:29" s="20" customFormat="1">
      <c r="A144" s="34"/>
      <c r="B144" s="37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22"/>
      <c r="N144" s="22"/>
      <c r="O144" s="22"/>
      <c r="P144" s="22"/>
      <c r="Q144" s="3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17"/>
      <c r="AC144" s="17"/>
    </row>
    <row r="145" spans="2:29" s="20" customFormat="1">
      <c r="B145" s="37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22"/>
      <c r="N145" s="22"/>
      <c r="O145" s="22"/>
      <c r="P145" s="22"/>
      <c r="Q145" s="3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17"/>
      <c r="AC145" s="17"/>
    </row>
    <row r="146" spans="2:29" s="20" customFormat="1">
      <c r="B146" s="37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22"/>
      <c r="N146" s="22"/>
      <c r="O146" s="22"/>
      <c r="P146" s="22"/>
      <c r="Q146" s="3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17"/>
      <c r="AC146" s="17"/>
    </row>
    <row r="147" spans="2:29" s="20" customFormat="1">
      <c r="B147" s="37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22"/>
      <c r="N147" s="22"/>
      <c r="O147" s="22"/>
      <c r="P147" s="22"/>
      <c r="Q147" s="3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17"/>
      <c r="AC147" s="17"/>
    </row>
    <row r="148" spans="2:29" s="20" customFormat="1">
      <c r="B148" s="37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22"/>
      <c r="N148" s="22"/>
      <c r="O148" s="22"/>
      <c r="P148" s="22"/>
      <c r="Q148" s="3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17"/>
      <c r="AC148" s="17"/>
    </row>
    <row r="149" spans="2:29" s="20" customFormat="1">
      <c r="B149" s="37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22"/>
      <c r="N149" s="22"/>
      <c r="O149" s="22"/>
      <c r="P149" s="22"/>
      <c r="Q149" s="3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17"/>
      <c r="AC149" s="17"/>
    </row>
    <row r="150" spans="2:29" s="20" customFormat="1">
      <c r="B150" s="37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22"/>
      <c r="N150" s="22"/>
      <c r="O150" s="22"/>
      <c r="P150" s="22"/>
      <c r="Q150" s="3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17"/>
      <c r="AC150" s="17"/>
    </row>
    <row r="151" spans="2:29" s="20" customFormat="1">
      <c r="B151" s="37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22"/>
      <c r="N151" s="22"/>
      <c r="O151" s="22"/>
      <c r="P151" s="22"/>
      <c r="Q151" s="3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17"/>
      <c r="AC151" s="17"/>
    </row>
    <row r="152" spans="2:29" s="20" customFormat="1">
      <c r="B152" s="37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22"/>
      <c r="N152" s="22"/>
      <c r="O152" s="22"/>
      <c r="P152" s="22"/>
      <c r="Q152" s="3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17"/>
      <c r="AC152" s="17"/>
    </row>
    <row r="153" spans="2:29" s="20" customFormat="1">
      <c r="B153" s="37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22"/>
      <c r="N153" s="22"/>
      <c r="O153" s="22"/>
      <c r="P153" s="22"/>
      <c r="Q153" s="3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17"/>
      <c r="AC153" s="17"/>
    </row>
    <row r="154" spans="2:29" s="20" customFormat="1">
      <c r="B154" s="37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22"/>
      <c r="N154" s="22"/>
      <c r="O154" s="22"/>
      <c r="P154" s="22"/>
      <c r="Q154" s="3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17"/>
      <c r="AC154" s="17"/>
    </row>
    <row r="155" spans="2:29" s="20" customFormat="1">
      <c r="B155" s="37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22"/>
      <c r="N155" s="22"/>
      <c r="O155" s="22"/>
      <c r="P155" s="22"/>
      <c r="Q155" s="3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17"/>
      <c r="AC155" s="17"/>
    </row>
    <row r="156" spans="2:29" s="20" customFormat="1">
      <c r="B156" s="37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22"/>
      <c r="N156" s="22"/>
      <c r="O156" s="22"/>
      <c r="P156" s="22"/>
      <c r="Q156" s="3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17"/>
      <c r="AC156" s="17"/>
    </row>
    <row r="157" spans="2:29" s="20" customFormat="1">
      <c r="B157" s="37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22"/>
      <c r="N157" s="22"/>
      <c r="O157" s="22"/>
      <c r="P157" s="22"/>
      <c r="Q157" s="3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17"/>
      <c r="AC157" s="17"/>
    </row>
    <row r="158" spans="2:29" s="20" customFormat="1">
      <c r="B158" s="37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22"/>
      <c r="N158" s="22"/>
      <c r="O158" s="22"/>
      <c r="P158" s="22"/>
      <c r="Q158" s="3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17"/>
      <c r="AC158" s="17"/>
    </row>
    <row r="159" spans="2:29" s="20" customFormat="1">
      <c r="B159" s="37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22"/>
      <c r="N159" s="22"/>
      <c r="O159" s="22"/>
      <c r="P159" s="22"/>
      <c r="Q159" s="3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17"/>
      <c r="AC159" s="17"/>
    </row>
    <row r="160" spans="2:29" s="20" customFormat="1">
      <c r="B160" s="37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22"/>
      <c r="N160" s="22"/>
      <c r="O160" s="22"/>
      <c r="P160" s="22"/>
      <c r="Q160" s="3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17"/>
      <c r="AC160" s="17"/>
    </row>
    <row r="161" spans="1:29" s="20" customFormat="1">
      <c r="A161" s="34"/>
      <c r="B161" s="37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22"/>
      <c r="N161" s="22"/>
      <c r="O161" s="22"/>
      <c r="P161" s="22"/>
      <c r="Q161" s="3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17"/>
      <c r="AC161" s="17"/>
    </row>
    <row r="163" spans="1:29">
      <c r="A163" s="26"/>
      <c r="B163" s="37"/>
      <c r="C163" s="34"/>
      <c r="D163" s="34"/>
      <c r="E163" s="34"/>
      <c r="F163" s="34"/>
      <c r="G163" s="34"/>
      <c r="H163" s="34"/>
      <c r="I163" s="34"/>
      <c r="J163" s="34"/>
      <c r="K163" s="34"/>
      <c r="L163" s="34"/>
    </row>
    <row r="164" spans="1:29">
      <c r="A164" s="26" t="s">
        <v>54</v>
      </c>
      <c r="B164" s="37"/>
      <c r="C164" s="34"/>
      <c r="D164" s="34"/>
      <c r="E164" s="34"/>
      <c r="F164" s="34"/>
      <c r="G164" s="34"/>
      <c r="H164" s="34"/>
      <c r="I164" s="34"/>
      <c r="J164" s="34"/>
      <c r="K164" s="34"/>
      <c r="L164" s="34"/>
    </row>
  </sheetData>
  <pageMargins left="0.7" right="0.7" top="0.75" bottom="0.75" header="0.3" footer="0.3"/>
  <pageSetup scale="8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64"/>
  <sheetViews>
    <sheetView workbookViewId="0">
      <selection activeCell="M2" sqref="M2"/>
    </sheetView>
  </sheetViews>
  <sheetFormatPr defaultColWidth="9.140625" defaultRowHeight="14.45"/>
  <cols>
    <col min="1" max="1" width="11.7109375" style="31" customWidth="1"/>
    <col min="2" max="2" width="10.7109375" style="32" customWidth="1"/>
    <col min="3" max="9" width="10.7109375" style="31" customWidth="1"/>
    <col min="10" max="12" width="9.140625" style="31"/>
    <col min="13" max="16" width="9.140625" style="22" customWidth="1"/>
    <col min="17" max="17" width="9.140625" style="3" customWidth="1"/>
    <col min="18" max="23" width="9.140625" style="22" customWidth="1"/>
    <col min="24" max="27" width="9.140625" style="22"/>
    <col min="28" max="29" width="9.140625" style="17"/>
    <col min="30" max="16384" width="9.140625" style="31"/>
  </cols>
  <sheetData>
    <row r="1" spans="1:30" ht="31.9" thickBot="1">
      <c r="A1" s="15" t="str">
        <f ca="1">INDIRECT(CONCATENATE("'All DATA'!A",$N1))</f>
        <v>Higher Income Schools</v>
      </c>
      <c r="B1" s="37"/>
      <c r="C1" s="34"/>
      <c r="D1" s="34"/>
      <c r="E1" s="34"/>
      <c r="F1" s="34"/>
      <c r="G1" s="34"/>
      <c r="H1" s="34"/>
      <c r="I1" s="34"/>
      <c r="J1" s="34"/>
      <c r="K1" s="34"/>
      <c r="L1" s="34"/>
      <c r="M1" s="25">
        <v>2</v>
      </c>
      <c r="N1" s="22">
        <f>2+8*($M$1-1)</f>
        <v>10</v>
      </c>
      <c r="O1" s="22" t="s">
        <v>28</v>
      </c>
      <c r="P1" s="22" t="s">
        <v>29</v>
      </c>
      <c r="Q1" s="22" t="s">
        <v>30</v>
      </c>
      <c r="R1" s="22" t="s">
        <v>31</v>
      </c>
      <c r="S1" s="22" t="s">
        <v>32</v>
      </c>
      <c r="T1" s="22" t="s">
        <v>33</v>
      </c>
      <c r="U1" s="22" t="s">
        <v>34</v>
      </c>
      <c r="V1" s="22" t="s">
        <v>35</v>
      </c>
      <c r="W1" s="22" t="s">
        <v>36</v>
      </c>
      <c r="X1" s="22" t="s">
        <v>37</v>
      </c>
      <c r="Y1" s="22" t="s">
        <v>38</v>
      </c>
      <c r="Z1" s="22" t="s">
        <v>39</v>
      </c>
      <c r="AA1" s="22" t="s">
        <v>40</v>
      </c>
      <c r="AD1" s="3"/>
    </row>
    <row r="2" spans="1:30" ht="15" thickBot="1">
      <c r="A2" s="34" t="str">
        <f ca="1">CONCATENATE("Table ",N2,"a. College Enrollment Rates in the First Fall after High School Graduation for Classes ",A4," and ",A5,", School Percentile Distribution")</f>
        <v>Table 6a. College Enrollment Rates in the First Fall after High School Graduation for Classes 2017 and 2018, School Percentile Distribution</v>
      </c>
      <c r="B2" s="37"/>
      <c r="C2" s="34"/>
      <c r="D2" s="34"/>
      <c r="E2" s="34"/>
      <c r="F2" s="34"/>
      <c r="G2" s="34"/>
      <c r="H2" s="34"/>
      <c r="I2" s="34"/>
      <c r="J2" s="34"/>
      <c r="K2" s="34"/>
      <c r="L2" s="34"/>
      <c r="N2" s="22">
        <f>1+5*($M$1-1)</f>
        <v>6</v>
      </c>
      <c r="AD2" s="34"/>
    </row>
    <row r="3" spans="1:30" ht="29.45" thickBot="1">
      <c r="A3" s="10"/>
      <c r="B3" s="19" t="s">
        <v>41</v>
      </c>
      <c r="C3" s="11" t="s">
        <v>42</v>
      </c>
      <c r="D3" s="11" t="s">
        <v>43</v>
      </c>
      <c r="E3" s="11" t="s">
        <v>44</v>
      </c>
      <c r="F3" s="34"/>
      <c r="G3" s="34"/>
      <c r="H3" s="34"/>
      <c r="I3" s="34"/>
      <c r="J3" s="34"/>
      <c r="K3" s="34"/>
      <c r="L3" s="34"/>
      <c r="AD3" s="34"/>
    </row>
    <row r="4" spans="1:30" ht="15" thickBot="1">
      <c r="A4" s="12">
        <f ca="1">INDIRECT(CONCATENATE("'ALL DATA'!",O$1,$N4))</f>
        <v>2017</v>
      </c>
      <c r="B4" s="13">
        <f ca="1">INDIRECT(CONCATENATE("'ALL DATA'!",X$1,$N4))</f>
        <v>3294</v>
      </c>
      <c r="C4" s="14">
        <f ca="1">IF(ISBLANK(INDIRECT(CONCATENATE("'ALL DATA'!",Y$1,$N4))),"*",INDIRECT(CONCATENATE("'ALL DATA'!",Y$1,$N4)))</f>
        <v>0.56756756756756754</v>
      </c>
      <c r="D4" s="14">
        <f t="shared" ref="D4:E5" ca="1" si="0">IF(ISBLANK(INDIRECT(CONCATENATE("'ALL DATA'!",Z$1,$N4))),"*",INDIRECT(CONCATENATE("'ALL DATA'!",Z$1,$N4)))</f>
        <v>0.67573738121683324</v>
      </c>
      <c r="E4" s="14">
        <f t="shared" ca="1" si="0"/>
        <v>0.77358490566037741</v>
      </c>
      <c r="F4" s="34"/>
      <c r="G4" s="34"/>
      <c r="H4" s="34"/>
      <c r="I4" s="34"/>
      <c r="J4" s="34"/>
      <c r="K4" s="34"/>
      <c r="L4" s="34"/>
      <c r="N4" s="22">
        <f>2+8*($M$1-1)</f>
        <v>10</v>
      </c>
      <c r="AD4" s="34"/>
    </row>
    <row r="5" spans="1:30" ht="15" thickBot="1">
      <c r="A5" s="12">
        <f ca="1">INDIRECT(CONCATENATE("'ALL DATA'!",O$1,$N5))</f>
        <v>2018</v>
      </c>
      <c r="B5" s="13">
        <f ca="1">INDIRECT(CONCATENATE("'ALL DATA'!",X$1,$N5))</f>
        <v>2749</v>
      </c>
      <c r="C5" s="14">
        <f ca="1">IF(ISBLANK(INDIRECT(CONCATENATE("'ALL DATA'!",Y$1,$N5))),"*",INDIRECT(CONCATENATE("'ALL DATA'!",Y$1,$N5)))</f>
        <v>0.5714285714285714</v>
      </c>
      <c r="D5" s="14">
        <f t="shared" ca="1" si="0"/>
        <v>0.68627450980392157</v>
      </c>
      <c r="E5" s="14">
        <f t="shared" ca="1" si="0"/>
        <v>0.77777777777777779</v>
      </c>
      <c r="F5" s="34"/>
      <c r="G5" s="34"/>
      <c r="H5" s="34"/>
      <c r="I5" s="34"/>
      <c r="J5" s="34"/>
      <c r="K5" s="34"/>
      <c r="L5" s="34"/>
      <c r="N5" s="22">
        <f>3+8*($M$1-1)</f>
        <v>11</v>
      </c>
      <c r="AD5" s="34"/>
    </row>
    <row r="8" spans="1:30" ht="15" thickBot="1">
      <c r="A8" s="34" t="str">
        <f ca="1">CONCATENATE("Table ",N8,"b. College Enrollment Rates in the First Fall after High School Graduation for Classes ",A10," and ",A11,", Student-Weighted Totals")</f>
        <v>Table 6b. College Enrollment Rates in the First Fall after High School Graduation for Classes 2017 and 2018, Student-Weighted Totals</v>
      </c>
      <c r="B8" s="37"/>
      <c r="C8" s="34"/>
      <c r="D8" s="34"/>
      <c r="E8" s="34"/>
      <c r="F8" s="34"/>
      <c r="G8" s="34"/>
      <c r="H8" s="34"/>
      <c r="I8" s="34"/>
      <c r="J8" s="34"/>
      <c r="K8" s="34"/>
      <c r="L8" s="34"/>
      <c r="N8" s="22">
        <f>1+5*($M$1-1)</f>
        <v>6</v>
      </c>
      <c r="Q8" s="22"/>
      <c r="R8" s="3"/>
      <c r="AD8" s="34"/>
    </row>
    <row r="9" spans="1:30" ht="29.45" thickBot="1">
      <c r="A9" s="10"/>
      <c r="B9" s="19" t="s">
        <v>45</v>
      </c>
      <c r="C9" s="11" t="s">
        <v>46</v>
      </c>
      <c r="D9" s="11" t="s">
        <v>47</v>
      </c>
      <c r="E9" s="11" t="s">
        <v>48</v>
      </c>
      <c r="F9" s="11" t="s">
        <v>49</v>
      </c>
      <c r="G9" s="11" t="s">
        <v>50</v>
      </c>
      <c r="H9" s="11" t="s">
        <v>51</v>
      </c>
      <c r="I9" s="11" t="s">
        <v>52</v>
      </c>
      <c r="J9" s="7"/>
      <c r="K9" s="7"/>
      <c r="L9" s="7"/>
      <c r="N9" s="23"/>
      <c r="AD9" s="34"/>
    </row>
    <row r="10" spans="1:30" ht="15" thickBot="1">
      <c r="A10" s="12">
        <f ca="1">INDIRECT(CONCATENATE("'All DATA'!",O$1,$N10))</f>
        <v>2017</v>
      </c>
      <c r="B10" s="13">
        <f t="shared" ref="B10:B11" ca="1" si="1">INDIRECT(CONCATENATE("'All DATA'!",P$1,$N10))</f>
        <v>821308</v>
      </c>
      <c r="C10" s="14">
        <f ca="1">IF(ISBLANK(INDIRECT(CONCATENATE("'All DATA'!",Q$1,$N10))),"*",INDIRECT(CONCATENATE("'All DATA'!",Q$1,$N10)))</f>
        <v>0.69526900992076057</v>
      </c>
      <c r="D10" s="14">
        <f t="shared" ref="D10:I11" ca="1" si="2">IF(ISBLANK(INDIRECT(CONCATENATE("'All DATA'!",R$1,$N10))),"*",INDIRECT(CONCATENATE("'All DATA'!",R$1,$N10)))</f>
        <v>0.54769465291948938</v>
      </c>
      <c r="E10" s="14">
        <f t="shared" ca="1" si="2"/>
        <v>0.14757435700127114</v>
      </c>
      <c r="F10" s="14">
        <f t="shared" ca="1" si="2"/>
        <v>0.19131677762788138</v>
      </c>
      <c r="G10" s="14">
        <f t="shared" ca="1" si="2"/>
        <v>0.50395223229287911</v>
      </c>
      <c r="H10" s="14">
        <f t="shared" ca="1" si="2"/>
        <v>0.52948224052365256</v>
      </c>
      <c r="I10" s="14">
        <f t="shared" ca="1" si="2"/>
        <v>0.16578676939710804</v>
      </c>
      <c r="J10" s="34"/>
      <c r="K10" s="34"/>
      <c r="L10" s="34"/>
      <c r="N10" s="22">
        <f>2+8*($M$1-1)</f>
        <v>10</v>
      </c>
      <c r="AD10" s="34"/>
    </row>
    <row r="11" spans="1:30" s="7" customFormat="1" ht="15" thickBot="1">
      <c r="A11" s="12">
        <f ca="1">INDIRECT(CONCATENATE("'All DATA'!",O$1,$N11))</f>
        <v>2018</v>
      </c>
      <c r="B11" s="13">
        <f t="shared" ca="1" si="1"/>
        <v>724101</v>
      </c>
      <c r="C11" s="14">
        <f ca="1">IF(ISBLANK(INDIRECT(CONCATENATE("'All DATA'!",Q$1,$N11))),"*",INDIRECT(CONCATENATE("'All DATA'!",Q$1,$N11)))</f>
        <v>0.69376509630562588</v>
      </c>
      <c r="D11" s="14">
        <f t="shared" ca="1" si="2"/>
        <v>0.55366585600627538</v>
      </c>
      <c r="E11" s="14">
        <f t="shared" ca="1" si="2"/>
        <v>0.1400992402993505</v>
      </c>
      <c r="F11" s="14">
        <f t="shared" ca="1" si="2"/>
        <v>0.19599061456896205</v>
      </c>
      <c r="G11" s="14">
        <f t="shared" ca="1" si="2"/>
        <v>0.49777448173666383</v>
      </c>
      <c r="H11" s="14">
        <f t="shared" ca="1" si="2"/>
        <v>0.52826056033619617</v>
      </c>
      <c r="I11" s="14">
        <f t="shared" ca="1" si="2"/>
        <v>0.16550453596942968</v>
      </c>
      <c r="J11" s="34"/>
      <c r="K11" s="34"/>
      <c r="L11" s="34"/>
      <c r="M11" s="22"/>
      <c r="N11" s="22">
        <f>3+8*($M$1-1)</f>
        <v>11</v>
      </c>
      <c r="O11" s="23"/>
      <c r="P11" s="23"/>
      <c r="Q11" s="23"/>
      <c r="R11" s="23"/>
      <c r="S11" s="23"/>
      <c r="T11" s="24"/>
      <c r="U11" s="23"/>
      <c r="V11" s="23"/>
      <c r="W11" s="23"/>
      <c r="X11" s="23"/>
      <c r="Y11" s="23"/>
      <c r="Z11" s="23"/>
      <c r="AA11" s="23"/>
      <c r="AB11" s="18"/>
      <c r="AC11" s="18"/>
    </row>
    <row r="12" spans="1:30">
      <c r="A12" s="34"/>
      <c r="B12" s="37"/>
      <c r="C12" s="34"/>
      <c r="D12" s="34"/>
      <c r="E12" s="34"/>
      <c r="F12" s="34"/>
      <c r="G12" s="34"/>
      <c r="H12" s="34"/>
      <c r="I12" s="34"/>
      <c r="J12" s="34"/>
      <c r="K12" s="34"/>
      <c r="L12" s="34"/>
      <c r="Q12" s="22"/>
      <c r="S12" s="3"/>
      <c r="AD12" s="34"/>
    </row>
    <row r="13" spans="1:30">
      <c r="A13" s="34"/>
      <c r="B13" s="37"/>
      <c r="C13" s="34"/>
      <c r="D13" s="34"/>
      <c r="E13" s="34"/>
      <c r="F13" s="34"/>
      <c r="G13" s="34"/>
      <c r="H13" s="34"/>
      <c r="I13" s="34"/>
      <c r="J13" s="34"/>
      <c r="K13" s="34"/>
      <c r="L13" s="34"/>
      <c r="Q13" s="22"/>
      <c r="R13" s="3"/>
      <c r="AD13" s="34"/>
    </row>
    <row r="14" spans="1:30">
      <c r="A14" s="34" t="str">
        <f ca="1">CONCATENATE("Figure ", RIGHT(A8,LEN(A8)-6))</f>
        <v>Figure 6b. College Enrollment Rates in the First Fall after High School Graduation for Classes 2017 and 2018, Student-Weighted Totals</v>
      </c>
      <c r="B14" s="37"/>
      <c r="C14" s="34"/>
      <c r="D14" s="34"/>
      <c r="E14" s="34"/>
      <c r="F14" s="34"/>
      <c r="G14" s="34"/>
      <c r="H14" s="34"/>
      <c r="I14" s="34"/>
      <c r="J14" s="34"/>
      <c r="K14" s="34"/>
      <c r="L14" s="34"/>
      <c r="Q14" s="22"/>
      <c r="U14" s="3"/>
      <c r="AD14" s="34"/>
    </row>
    <row r="15" spans="1:30">
      <c r="A15" s="34"/>
      <c r="B15" s="37"/>
      <c r="C15" s="34"/>
      <c r="D15" s="34"/>
      <c r="E15" s="34"/>
      <c r="F15" s="34"/>
      <c r="G15" s="34"/>
      <c r="H15" s="34"/>
      <c r="I15" s="34"/>
      <c r="J15" s="34"/>
      <c r="K15" s="34"/>
      <c r="L15" s="34"/>
      <c r="Q15" s="22"/>
      <c r="X15" s="3"/>
      <c r="AD15" s="34"/>
    </row>
    <row r="35" spans="1:14" ht="15" thickBot="1">
      <c r="A35" s="9" t="str">
        <f ca="1">CONCATENATE("Table ",N35,"a. College Enrollment Rates in the First Year after High School Graduation for Classes ",A37," and ",A38,", School Percentile Distribution")</f>
        <v>Table 7a. College Enrollment Rates in the First Year after High School Graduation for Classes 2016 and 2017, School Percentile Distribution</v>
      </c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N35" s="22">
        <f>2+5*($M$1-1)</f>
        <v>7</v>
      </c>
    </row>
    <row r="36" spans="1:14" ht="29.45" thickBot="1">
      <c r="A36" s="10"/>
      <c r="B36" s="19" t="s">
        <v>41</v>
      </c>
      <c r="C36" s="11" t="s">
        <v>42</v>
      </c>
      <c r="D36" s="11" t="s">
        <v>43</v>
      </c>
      <c r="E36" s="11" t="s">
        <v>44</v>
      </c>
      <c r="F36" s="34"/>
      <c r="G36" s="34"/>
      <c r="H36" s="34"/>
      <c r="I36" s="34"/>
      <c r="J36" s="34"/>
      <c r="K36" s="34"/>
      <c r="L36" s="34"/>
    </row>
    <row r="37" spans="1:14" ht="15" thickBot="1">
      <c r="A37" s="12">
        <f ca="1">INDIRECT(CONCATENATE("'ALL DATA'!",O$1,$N37))</f>
        <v>2016</v>
      </c>
      <c r="B37" s="13">
        <f ca="1">INDIRECT(CONCATENATE("'ALL DATA'!",X$1,$N37))</f>
        <v>3198</v>
      </c>
      <c r="C37" s="14">
        <f ca="1">IF(ISBLANK(INDIRECT(CONCATENATE("'ALL DATA'!",Y$1,$N37))),"*",INDIRECT(CONCATENATE("'ALL DATA'!",Y$1,$N37)))</f>
        <v>0.6151685393258427</v>
      </c>
      <c r="D37" s="14">
        <f t="shared" ref="D37:E38" ca="1" si="3">IF(ISBLANK(INDIRECT(CONCATENATE("'ALL DATA'!",Z$1,$N37))),"*",INDIRECT(CONCATENATE("'ALL DATA'!",Z$1,$N37)))</f>
        <v>0.72096668367718886</v>
      </c>
      <c r="E37" s="14">
        <f t="shared" ca="1" si="3"/>
        <v>0.80927835051546393</v>
      </c>
      <c r="F37" s="34"/>
      <c r="G37" s="34"/>
      <c r="H37" s="34"/>
      <c r="I37" s="34"/>
      <c r="J37" s="34"/>
      <c r="K37" s="34"/>
      <c r="L37" s="34"/>
      <c r="N37" s="22">
        <f>4+8*($M$1-1)</f>
        <v>12</v>
      </c>
    </row>
    <row r="38" spans="1:14" ht="15" thickBot="1">
      <c r="A38" s="12">
        <f ca="1">INDIRECT(CONCATENATE("'ALL DATA'!",O$1,$N38))</f>
        <v>2017</v>
      </c>
      <c r="B38" s="13">
        <f ca="1">INDIRECT(CONCATENATE("'ALL DATA'!",X$1,$N38))</f>
        <v>3294</v>
      </c>
      <c r="C38" s="14">
        <f ca="1">IF(ISBLANK(INDIRECT(CONCATENATE("'ALL DATA'!",Y$1,$N38))),"*",INDIRECT(CONCATENATE("'ALL DATA'!",Y$1,$N38)))</f>
        <v>0.59830508474576272</v>
      </c>
      <c r="D38" s="14">
        <f t="shared" ca="1" si="3"/>
        <v>0.70662674650698598</v>
      </c>
      <c r="E38" s="14">
        <f t="shared" ca="1" si="3"/>
        <v>0.80244399185336046</v>
      </c>
      <c r="F38" s="34"/>
      <c r="G38" s="34"/>
      <c r="H38" s="34"/>
      <c r="I38" s="34"/>
      <c r="J38" s="34"/>
      <c r="K38" s="34"/>
      <c r="L38" s="34"/>
      <c r="N38" s="22">
        <f>5+8*($M$1-1)</f>
        <v>13</v>
      </c>
    </row>
    <row r="41" spans="1:14" ht="15" thickBot="1">
      <c r="A41" s="9" t="str">
        <f ca="1">CONCATENATE("Table ",N41,"b. College Enrollment Rates in the First Year after High School Graduation for Classes ",A43," and ",A44,", Student-Weighted Totals")</f>
        <v>Table 7b. College Enrollment Rates in the First Year after High School Graduation for Classes 2016 and 2017, Student-Weighted Totals</v>
      </c>
      <c r="B41" s="37"/>
      <c r="C41" s="34"/>
      <c r="D41" s="34"/>
      <c r="E41" s="34"/>
      <c r="F41" s="34"/>
      <c r="G41" s="34"/>
      <c r="H41" s="34"/>
      <c r="I41" s="34"/>
      <c r="J41" s="34"/>
      <c r="K41" s="34"/>
      <c r="L41" s="34"/>
      <c r="N41" s="22">
        <f>2+5*($M$1-1)</f>
        <v>7</v>
      </c>
    </row>
    <row r="42" spans="1:14" ht="29.45" thickBot="1">
      <c r="A42" s="10"/>
      <c r="B42" s="19" t="s">
        <v>45</v>
      </c>
      <c r="C42" s="11" t="s">
        <v>46</v>
      </c>
      <c r="D42" s="11" t="s">
        <v>47</v>
      </c>
      <c r="E42" s="11" t="s">
        <v>48</v>
      </c>
      <c r="F42" s="11" t="s">
        <v>49</v>
      </c>
      <c r="G42" s="11" t="s">
        <v>50</v>
      </c>
      <c r="H42" s="11" t="s">
        <v>51</v>
      </c>
      <c r="I42" s="11" t="s">
        <v>52</v>
      </c>
      <c r="J42" s="7"/>
      <c r="K42" s="34"/>
      <c r="L42" s="34"/>
    </row>
    <row r="43" spans="1:14" ht="15" thickBot="1">
      <c r="A43" s="12">
        <f ca="1">INDIRECT(CONCATENATE("'All DATA'!",O$1,$N43))</f>
        <v>2016</v>
      </c>
      <c r="B43" s="13">
        <f t="shared" ref="B43:B44" ca="1" si="4">INDIRECT(CONCATENATE("'All DATA'!",P$1,$N43))</f>
        <v>817495</v>
      </c>
      <c r="C43" s="14">
        <f ca="1">IF(ISBLANK(INDIRECT(CONCATENATE("'All DATA'!",Q$1,$N43))),"*",INDIRECT(CONCATENATE("'All DATA'!",Q$1,$N43)))</f>
        <v>0.73877760720249053</v>
      </c>
      <c r="D43" s="14">
        <f t="shared" ref="D43:I44" ca="1" si="5">IF(ISBLANK(INDIRECT(CONCATENATE("'All DATA'!",R$1,$N43))),"*",INDIRECT(CONCATENATE("'All DATA'!",R$1,$N43)))</f>
        <v>0.58422253347115272</v>
      </c>
      <c r="E43" s="14">
        <f t="shared" ca="1" si="5"/>
        <v>0.15455507373133781</v>
      </c>
      <c r="F43" s="14">
        <f t="shared" ca="1" si="5"/>
        <v>0.21668756383831095</v>
      </c>
      <c r="G43" s="14">
        <f t="shared" ca="1" si="5"/>
        <v>0.52209004336417963</v>
      </c>
      <c r="H43" s="14">
        <f t="shared" ca="1" si="5"/>
        <v>0.56365971657319003</v>
      </c>
      <c r="I43" s="14">
        <f t="shared" ca="1" si="5"/>
        <v>0.1751178906293005</v>
      </c>
      <c r="J43" s="34"/>
      <c r="K43" s="34"/>
      <c r="L43" s="34"/>
      <c r="N43" s="22">
        <f>4+8*($M$1-1)</f>
        <v>12</v>
      </c>
    </row>
    <row r="44" spans="1:14" ht="15" thickBot="1">
      <c r="A44" s="12">
        <f ca="1">INDIRECT(CONCATENATE("'All DATA'!",O$1,$N44))</f>
        <v>2017</v>
      </c>
      <c r="B44" s="13">
        <f t="shared" ca="1" si="4"/>
        <v>821308</v>
      </c>
      <c r="C44" s="14">
        <f ca="1">IF(ISBLANK(INDIRECT(CONCATENATE("'All DATA'!",Q$1,$N44))),"*",INDIRECT(CONCATENATE("'All DATA'!",Q$1,$N44)))</f>
        <v>0.72850258368358767</v>
      </c>
      <c r="D44" s="14">
        <f t="shared" ca="1" si="5"/>
        <v>0.57585461239875901</v>
      </c>
      <c r="E44" s="14">
        <f t="shared" ca="1" si="5"/>
        <v>0.1526479712848286</v>
      </c>
      <c r="F44" s="14">
        <f t="shared" ca="1" si="5"/>
        <v>0.20788547049340808</v>
      </c>
      <c r="G44" s="14">
        <f t="shared" ca="1" si="5"/>
        <v>0.52061711319017956</v>
      </c>
      <c r="H44" s="14">
        <f t="shared" ca="1" si="5"/>
        <v>0.55683616864805896</v>
      </c>
      <c r="I44" s="14">
        <f t="shared" ca="1" si="5"/>
        <v>0.17166641503552868</v>
      </c>
      <c r="J44" s="34"/>
      <c r="K44" s="34"/>
      <c r="L44" s="34"/>
      <c r="N44" s="22">
        <f>5+8*($M$1-1)</f>
        <v>13</v>
      </c>
    </row>
    <row r="47" spans="1:14">
      <c r="A47" s="34" t="str">
        <f ca="1">CONCATENATE("Figure ", RIGHT(A41,LEN(A41)-6))</f>
        <v>Figure 7b. College Enrollment Rates in the First Year after High School Graduation for Classes 2016 and 2017, Student-Weighted Totals</v>
      </c>
      <c r="B47" s="37"/>
      <c r="C47" s="34"/>
      <c r="D47" s="34"/>
      <c r="E47" s="34"/>
      <c r="F47" s="34"/>
      <c r="G47" s="34"/>
      <c r="H47" s="34"/>
      <c r="I47" s="34"/>
      <c r="J47" s="34"/>
      <c r="K47" s="34"/>
      <c r="L47" s="34"/>
    </row>
    <row r="68" spans="1:29" ht="15" thickBot="1">
      <c r="A68" s="9" t="str">
        <f ca="1">CONCATENATE("Table ",N68,"a. College Enrollment Rates in the First Two Years after High School Graduation for Classes ",A70," and ",A71,", School Percentile Distribution")</f>
        <v>Table 8a. College Enrollment Rates in the First Two Years after High School Graduation for Classes 2015 and 2016, School Percentile Distribution</v>
      </c>
      <c r="B68" s="37"/>
      <c r="C68" s="34"/>
      <c r="D68" s="34"/>
      <c r="E68" s="34"/>
      <c r="F68" s="34"/>
      <c r="G68" s="34"/>
      <c r="H68" s="34"/>
      <c r="I68" s="34"/>
      <c r="J68" s="34"/>
      <c r="K68" s="34"/>
      <c r="L68" s="34"/>
      <c r="N68" s="22">
        <f>3+5*($M$1-1)</f>
        <v>8</v>
      </c>
    </row>
    <row r="69" spans="1:29" ht="29.45" thickBot="1">
      <c r="A69" s="10"/>
      <c r="B69" s="19" t="s">
        <v>41</v>
      </c>
      <c r="C69" s="11" t="s">
        <v>42</v>
      </c>
      <c r="D69" s="11" t="s">
        <v>43</v>
      </c>
      <c r="E69" s="11" t="s">
        <v>44</v>
      </c>
      <c r="F69" s="34"/>
      <c r="G69" s="34"/>
      <c r="H69" s="34"/>
      <c r="I69" s="34"/>
      <c r="J69" s="34"/>
      <c r="K69" s="34"/>
      <c r="L69" s="34"/>
    </row>
    <row r="70" spans="1:29" ht="15" thickBot="1">
      <c r="A70" s="12">
        <f ca="1">INDIRECT(CONCATENATE("'ALL DATA'!",O$1,$N70))</f>
        <v>2015</v>
      </c>
      <c r="B70" s="13">
        <f ca="1">INDIRECT(CONCATENATE("'ALL DATA'!",X$1,$N70))</f>
        <v>3166</v>
      </c>
      <c r="C70" s="14">
        <f ca="1">IF(ISBLANK(INDIRECT(CONCATENATE("'ALL DATA'!",Y$1,$N70))),"*",INDIRECT(CONCATENATE("'ALL DATA'!",Y$1,$N70)))</f>
        <v>0.66176470588235292</v>
      </c>
      <c r="D70" s="14">
        <f t="shared" ref="D70:E71" ca="1" si="6">IF(ISBLANK(INDIRECT(CONCATENATE("'ALL DATA'!",Z$1,$N70))),"*",INDIRECT(CONCATENATE("'ALL DATA'!",Z$1,$N70)))</f>
        <v>0.76363636363636367</v>
      </c>
      <c r="E70" s="14">
        <f t="shared" ca="1" si="6"/>
        <v>0.84873949579831931</v>
      </c>
      <c r="F70" s="34"/>
      <c r="G70" s="34"/>
      <c r="H70" s="34"/>
      <c r="I70" s="34"/>
      <c r="J70" s="34"/>
      <c r="K70" s="34"/>
      <c r="L70" s="34"/>
      <c r="N70" s="22">
        <f>6+8*($M$1-1)</f>
        <v>14</v>
      </c>
    </row>
    <row r="71" spans="1:29" ht="15" thickBot="1">
      <c r="A71" s="12">
        <f ca="1">INDIRECT(CONCATENATE("'ALL DATA'!",O$1,$N71))</f>
        <v>2016</v>
      </c>
      <c r="B71" s="13">
        <f ca="1">INDIRECT(CONCATENATE("'ALL DATA'!",X$1,$N71))</f>
        <v>3198</v>
      </c>
      <c r="C71" s="14">
        <f ca="1">IF(ISBLANK(INDIRECT(CONCATENATE("'ALL DATA'!",Y$1,$N71))),"*",INDIRECT(CONCATENATE("'ALL DATA'!",Y$1,$N71)))</f>
        <v>0.66019417475728159</v>
      </c>
      <c r="D71" s="14">
        <f t="shared" ca="1" si="6"/>
        <v>0.75942983256119367</v>
      </c>
      <c r="E71" s="14">
        <f t="shared" ca="1" si="6"/>
        <v>0.8434504792332268</v>
      </c>
      <c r="F71" s="34"/>
      <c r="G71" s="34"/>
      <c r="H71" s="34"/>
      <c r="I71" s="34"/>
      <c r="J71" s="34"/>
      <c r="K71" s="34"/>
      <c r="L71" s="34"/>
      <c r="N71" s="22">
        <f>7+8*($M$1-1)</f>
        <v>15</v>
      </c>
    </row>
    <row r="74" spans="1:29" ht="15" thickBot="1">
      <c r="A74" s="9" t="str">
        <f ca="1">CONCATENATE("Table ",N74,"b. College Enrollment Rates in the First Two Years after High School Graduation for Classes ",A76," and ",A77,", Student-Weighted Totals")</f>
        <v>Table 8b. College Enrollment Rates in the First Two Years after High School Graduation for Classes 2015 and 2016, Student-Weighted Totals</v>
      </c>
      <c r="B74" s="37"/>
      <c r="C74" s="34"/>
      <c r="D74" s="34"/>
      <c r="E74" s="34"/>
      <c r="F74" s="34"/>
      <c r="G74" s="34"/>
      <c r="H74" s="34"/>
      <c r="I74" s="34"/>
      <c r="J74" s="34"/>
      <c r="K74" s="34"/>
      <c r="L74" s="34"/>
      <c r="N74" s="22">
        <f>3+5*($M$1-1)</f>
        <v>8</v>
      </c>
    </row>
    <row r="75" spans="1:29" ht="29.45" thickBot="1">
      <c r="A75" s="10"/>
      <c r="B75" s="19" t="s">
        <v>45</v>
      </c>
      <c r="C75" s="11" t="s">
        <v>46</v>
      </c>
      <c r="D75" s="11" t="s">
        <v>47</v>
      </c>
      <c r="E75" s="11" t="s">
        <v>48</v>
      </c>
      <c r="F75" s="11" t="s">
        <v>49</v>
      </c>
      <c r="G75" s="11" t="s">
        <v>50</v>
      </c>
      <c r="H75" s="11" t="s">
        <v>51</v>
      </c>
      <c r="I75" s="11" t="s">
        <v>52</v>
      </c>
      <c r="J75" s="7"/>
      <c r="K75" s="7"/>
      <c r="L75" s="7"/>
      <c r="N75" s="23"/>
    </row>
    <row r="76" spans="1:29" ht="15" thickBot="1">
      <c r="A76" s="12">
        <f ca="1">INDIRECT(CONCATENATE("'All DATA'!",O$1,$N76))</f>
        <v>2015</v>
      </c>
      <c r="B76" s="13">
        <f t="shared" ref="B76:B77" ca="1" si="7">INDIRECT(CONCATENATE("'All DATA'!",P$1,$N76))</f>
        <v>804898</v>
      </c>
      <c r="C76" s="14">
        <f ca="1">IF(ISBLANK(INDIRECT(CONCATENATE("'All DATA'!",Q$1,$N76))),"*",INDIRECT(CONCATENATE("'All DATA'!",Q$1,$N76)))</f>
        <v>0.77976588337901198</v>
      </c>
      <c r="D76" s="14">
        <f t="shared" ref="D76:I77" ca="1" si="8">IF(ISBLANK(INDIRECT(CONCATENATE("'All DATA'!",R$1,$N76))),"*",INDIRECT(CONCATENATE("'All DATA'!",R$1,$N76)))</f>
        <v>0.61917162174586093</v>
      </c>
      <c r="E76" s="14">
        <f t="shared" ca="1" si="8"/>
        <v>0.16059426163315102</v>
      </c>
      <c r="F76" s="14">
        <f t="shared" ca="1" si="8"/>
        <v>0.23950736615074208</v>
      </c>
      <c r="G76" s="14">
        <f t="shared" ca="1" si="8"/>
        <v>0.5402585172282699</v>
      </c>
      <c r="H76" s="14">
        <f t="shared" ca="1" si="8"/>
        <v>0.59655012187879708</v>
      </c>
      <c r="I76" s="14">
        <f t="shared" ca="1" si="8"/>
        <v>0.18321576150021493</v>
      </c>
      <c r="J76" s="34"/>
      <c r="K76" s="3"/>
      <c r="L76" s="3"/>
      <c r="N76" s="22">
        <f>6+8*($M$1-1)</f>
        <v>14</v>
      </c>
    </row>
    <row r="77" spans="1:29" ht="15" thickBot="1">
      <c r="A77" s="12">
        <f ca="1">INDIRECT(CONCATENATE("'All DATA'!",O$1,$N77))</f>
        <v>2016</v>
      </c>
      <c r="B77" s="13">
        <f t="shared" ca="1" si="7"/>
        <v>817495</v>
      </c>
      <c r="C77" s="14">
        <f ca="1">IF(ISBLANK(INDIRECT(CONCATENATE("'All DATA'!",Q$1,$N77))),"*",INDIRECT(CONCATENATE("'All DATA'!",Q$1,$N77)))</f>
        <v>0.77571728267451179</v>
      </c>
      <c r="D77" s="14">
        <f t="shared" ca="1" si="8"/>
        <v>0.61581171750285935</v>
      </c>
      <c r="E77" s="14">
        <f t="shared" ca="1" si="8"/>
        <v>0.15990556517165241</v>
      </c>
      <c r="F77" s="14">
        <f t="shared" ca="1" si="8"/>
        <v>0.23931767166771661</v>
      </c>
      <c r="G77" s="14">
        <f t="shared" ca="1" si="8"/>
        <v>0.53639961100679512</v>
      </c>
      <c r="H77" s="14">
        <f t="shared" ca="1" si="8"/>
        <v>0.59272533776964997</v>
      </c>
      <c r="I77" s="14">
        <f t="shared" ca="1" si="8"/>
        <v>0.18299194490486181</v>
      </c>
      <c r="J77" s="34"/>
      <c r="K77" s="3"/>
      <c r="L77" s="3"/>
      <c r="N77" s="22">
        <f>7+8*($M$1-1)</f>
        <v>15</v>
      </c>
    </row>
    <row r="78" spans="1:29" s="7" customFormat="1">
      <c r="A78" s="4"/>
      <c r="B78" s="5"/>
      <c r="C78" s="6"/>
      <c r="D78" s="6"/>
      <c r="E78" s="6"/>
      <c r="F78" s="6"/>
      <c r="G78" s="6"/>
      <c r="H78" s="6"/>
      <c r="I78" s="6"/>
      <c r="J78" s="3"/>
      <c r="K78" s="34"/>
      <c r="L78" s="34"/>
      <c r="M78" s="22"/>
      <c r="N78" s="22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18"/>
      <c r="AC78" s="18"/>
    </row>
    <row r="79" spans="1:29">
      <c r="A79" s="34"/>
      <c r="B79" s="37"/>
      <c r="C79" s="34"/>
      <c r="D79" s="34"/>
      <c r="E79" s="34"/>
      <c r="F79" s="34"/>
      <c r="G79" s="34"/>
      <c r="H79" s="34"/>
      <c r="I79" s="34"/>
      <c r="J79" s="34"/>
      <c r="K79" s="34"/>
      <c r="L79" s="34"/>
      <c r="N79" s="3"/>
      <c r="Q79" s="22"/>
    </row>
    <row r="80" spans="1:29">
      <c r="A80" s="34" t="str">
        <f ca="1">CONCATENATE("Figure ", RIGHT(A74,LEN(A74)-6))</f>
        <v>Figure 8b. College Enrollment Rates in the First Two Years after High School Graduation for Classes 2015 and 2016, Student-Weighted Totals</v>
      </c>
      <c r="B80" s="37"/>
      <c r="C80" s="34"/>
      <c r="D80" s="34"/>
      <c r="E80" s="34"/>
      <c r="F80" s="34"/>
      <c r="G80" s="34"/>
      <c r="H80" s="34"/>
      <c r="I80" s="34"/>
      <c r="J80" s="34"/>
      <c r="K80" s="34"/>
      <c r="L80" s="34"/>
      <c r="Q80" s="22"/>
    </row>
    <row r="81" spans="17:17">
      <c r="Q81" s="22"/>
    </row>
    <row r="101" spans="1:29" ht="15" thickBot="1">
      <c r="A101" s="9" t="str">
        <f ca="1">CONCATENATE("Table ",N101,"a. Persistence Rates from First to Second Year of College for Class of ",A103,", School Percentile Distribution")</f>
        <v>Table 9a. Persistence Rates from First to Second Year of College for Class of 2016, School Percentile Distribution</v>
      </c>
      <c r="B101" s="37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N101" s="22">
        <f>4+5*($M$1-1)</f>
        <v>9</v>
      </c>
    </row>
    <row r="102" spans="1:29" ht="29.45" thickBot="1">
      <c r="A102" s="10"/>
      <c r="B102" s="19" t="s">
        <v>41</v>
      </c>
      <c r="C102" s="11" t="s">
        <v>42</v>
      </c>
      <c r="D102" s="11" t="s">
        <v>43</v>
      </c>
      <c r="E102" s="11" t="s">
        <v>44</v>
      </c>
      <c r="F102" s="34"/>
      <c r="G102" s="34"/>
      <c r="H102" s="34"/>
      <c r="I102" s="34"/>
      <c r="J102" s="34"/>
      <c r="K102" s="34"/>
      <c r="L102" s="34"/>
    </row>
    <row r="103" spans="1:29" ht="15" thickBot="1">
      <c r="A103" s="12">
        <f ca="1">INDIRECT(CONCATENATE("'ALL DATA'!",O$1,$N103))</f>
        <v>2016</v>
      </c>
      <c r="B103" s="13">
        <f ca="1">INDIRECT(CONCATENATE("'ALL DATA'!",X$1,$N103))</f>
        <v>3198</v>
      </c>
      <c r="C103" s="14">
        <f ca="1">IF(ISBLANK(INDIRECT(CONCATENATE("'ALL DATA'!",Y$1,$N103))),"*",INDIRECT(CONCATENATE("'ALL DATA'!",Y$1,$N103)))</f>
        <v>0.82269503546099287</v>
      </c>
      <c r="D103" s="14">
        <f t="shared" ref="D103:E103" ca="1" si="9">IF(ISBLANK(INDIRECT(CONCATENATE("'ALL DATA'!",Z$1,$N103))),"*",INDIRECT(CONCATENATE("'ALL DATA'!",Z$1,$N103)))</f>
        <v>0.875</v>
      </c>
      <c r="E103" s="14">
        <f t="shared" ca="1" si="9"/>
        <v>0.91967871485943775</v>
      </c>
      <c r="F103" s="34"/>
      <c r="G103" s="34"/>
      <c r="H103" s="34"/>
      <c r="I103" s="34"/>
      <c r="J103" s="34"/>
      <c r="K103" s="34"/>
      <c r="L103" s="34"/>
      <c r="N103" s="22">
        <f>8+8*($M$1-1)</f>
        <v>16</v>
      </c>
    </row>
    <row r="106" spans="1:29" ht="15" thickBot="1">
      <c r="A106" s="9" t="str">
        <f ca="1">CONCATENATE("Table ",N106,"b. Persistence Rates from First to Second Year of College for Class of ",A108,", Student-Weighted Totals")</f>
        <v>Table 9b. Persistence Rates from First to Second Year of College for Class of 2016, Student-Weighted Totals</v>
      </c>
      <c r="B106" s="37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N106" s="22">
        <f>4+5*($M$1-1)</f>
        <v>9</v>
      </c>
    </row>
    <row r="107" spans="1:29" ht="43.9" thickBot="1">
      <c r="A107" s="10"/>
      <c r="B107" s="19" t="s">
        <v>53</v>
      </c>
      <c r="C107" s="11" t="s">
        <v>46</v>
      </c>
      <c r="D107" s="11" t="s">
        <v>47</v>
      </c>
      <c r="E107" s="11" t="s">
        <v>48</v>
      </c>
      <c r="F107" s="11" t="s">
        <v>49</v>
      </c>
      <c r="G107" s="11" t="s">
        <v>50</v>
      </c>
      <c r="H107" s="11" t="s">
        <v>51</v>
      </c>
      <c r="I107" s="11" t="s">
        <v>52</v>
      </c>
      <c r="J107" s="7"/>
      <c r="K107" s="7"/>
      <c r="L107" s="7"/>
      <c r="N107" s="23"/>
    </row>
    <row r="108" spans="1:29" ht="15" thickBot="1">
      <c r="A108" s="12">
        <f ca="1">INDIRECT(CONCATENATE("'All DATA'!",O$1,$N108))</f>
        <v>2016</v>
      </c>
      <c r="B108" s="13">
        <f t="shared" ref="B108" ca="1" si="10">INDIRECT(CONCATENATE("'All DATA'!",P$1,$N108))</f>
        <v>603947</v>
      </c>
      <c r="C108" s="14">
        <f ca="1">IF(ISBLANK(INDIRECT(CONCATENATE("'All DATA'!",Q$1,$N108))),"*",INDIRECT(CONCATENATE("'All DATA'!",Q$1,$N108)))</f>
        <v>0.88638903744865027</v>
      </c>
      <c r="D108" s="14">
        <f t="shared" ref="D108:I108" ca="1" si="11">IF(ISBLANK(INDIRECT(CONCATENATE("'All DATA'!",R$1,$N108))),"*",INDIRECT(CONCATENATE("'All DATA'!",R$1,$N108)))</f>
        <v>0.87237829224935559</v>
      </c>
      <c r="E108" s="14">
        <f t="shared" ca="1" si="11"/>
        <v>0.93935004907082031</v>
      </c>
      <c r="F108" s="14">
        <f t="shared" ca="1" si="11"/>
        <v>0.76345397169486451</v>
      </c>
      <c r="G108" s="14">
        <f t="shared" ca="1" si="11"/>
        <v>0.93741184519430376</v>
      </c>
      <c r="H108" s="14">
        <f t="shared" ca="1" si="11"/>
        <v>0.87116445922103181</v>
      </c>
      <c r="I108" s="14">
        <f t="shared" ca="1" si="11"/>
        <v>0.93539306221098362</v>
      </c>
      <c r="J108" s="34"/>
      <c r="K108" s="3"/>
      <c r="L108" s="3"/>
      <c r="N108" s="22">
        <f>8+8*($M$1-1)</f>
        <v>16</v>
      </c>
    </row>
    <row r="109" spans="1:29" s="7" customFormat="1">
      <c r="A109" s="4"/>
      <c r="B109" s="5"/>
      <c r="C109" s="6"/>
      <c r="D109" s="6"/>
      <c r="E109" s="6"/>
      <c r="F109" s="6"/>
      <c r="G109" s="6"/>
      <c r="H109" s="6"/>
      <c r="I109" s="6"/>
      <c r="J109" s="3"/>
      <c r="K109" s="34"/>
      <c r="L109" s="34"/>
      <c r="M109" s="22"/>
      <c r="N109" s="22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18"/>
      <c r="AC109" s="18"/>
    </row>
    <row r="110" spans="1:29">
      <c r="A110" s="34"/>
      <c r="B110" s="37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N110" s="3"/>
      <c r="Q110" s="22"/>
    </row>
    <row r="111" spans="1:29">
      <c r="A111" s="34" t="str">
        <f ca="1">CONCATENATE("Figure ", RIGHT(A106,LEN(A106)-6))</f>
        <v>Figure 9b. Persistence Rates from First to Second Year of College for Class of 2016, Student-Weighted Totals</v>
      </c>
      <c r="B111" s="37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Q111" s="22"/>
    </row>
    <row r="112" spans="1:29">
      <c r="A112" s="34"/>
      <c r="B112" s="37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Q112" s="22"/>
    </row>
    <row r="132" spans="1:29" ht="15" thickBot="1">
      <c r="A132" s="9" t="str">
        <f ca="1">CONCATENATE("Table ",N132,"a. Six-Year Completion Rates for Class of ",A134,", School Percentile Distribution")</f>
        <v>Table 10a. Six-Year Completion Rates for Class of 2012, School Percentile Distribution</v>
      </c>
      <c r="B132" s="37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N132" s="22">
        <f>5+5*($M$1-1)</f>
        <v>10</v>
      </c>
    </row>
    <row r="133" spans="1:29" ht="29.45" thickBot="1">
      <c r="A133" s="10"/>
      <c r="B133" s="19" t="s">
        <v>41</v>
      </c>
      <c r="C133" s="11" t="s">
        <v>42</v>
      </c>
      <c r="D133" s="11" t="s">
        <v>43</v>
      </c>
      <c r="E133" s="11" t="s">
        <v>44</v>
      </c>
      <c r="F133" s="34"/>
      <c r="G133" s="34"/>
      <c r="H133" s="34"/>
      <c r="I133" s="34"/>
      <c r="J133" s="34"/>
      <c r="K133" s="34"/>
      <c r="L133" s="34"/>
    </row>
    <row r="134" spans="1:29" ht="15" thickBot="1">
      <c r="A134" s="12">
        <f ca="1">INDIRECT(CONCATENATE("'ALL DATA'!",O$1,$N134))</f>
        <v>2012</v>
      </c>
      <c r="B134" s="13">
        <f ca="1">INDIRECT(CONCATENATE("'ALL DATA'!",X$1,$N134))</f>
        <v>3513</v>
      </c>
      <c r="C134" s="14">
        <f ca="1">IF(ISBLANK(INDIRECT(CONCATENATE("'ALL DATA'!",Y$1,$N134))),"*",INDIRECT(CONCATENATE("'ALL DATA'!",Y$1,$N134)))</f>
        <v>0.34177215189873417</v>
      </c>
      <c r="D134" s="14">
        <f t="shared" ref="D134:E134" ca="1" si="12">IF(ISBLANK(INDIRECT(CONCATENATE("'ALL DATA'!",Z$1,$N134))),"*",INDIRECT(CONCATENATE("'ALL DATA'!",Z$1,$N134)))</f>
        <v>0.44827586206896552</v>
      </c>
      <c r="E134" s="14">
        <f t="shared" ca="1" si="12"/>
        <v>0.56294536817102137</v>
      </c>
      <c r="F134" s="34"/>
      <c r="G134" s="34"/>
      <c r="H134" s="34"/>
      <c r="I134" s="34"/>
      <c r="J134" s="34"/>
      <c r="K134" s="34"/>
      <c r="L134" s="34"/>
      <c r="N134" s="22">
        <f>9+8*($M$1-1)</f>
        <v>17</v>
      </c>
    </row>
    <row r="137" spans="1:29" ht="15" thickBot="1">
      <c r="A137" s="9" t="str">
        <f ca="1">CONCATENATE("Table ",N137,"b. Six-Year Completion Rates for Class of ",A139, ", Student-Weighted Totals")</f>
        <v>Table 10b. Six-Year Completion Rates for Class of 2012, Student-Weighted Totals</v>
      </c>
      <c r="B137" s="37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N137" s="22">
        <f>5+5*($M$1-1)</f>
        <v>10</v>
      </c>
    </row>
    <row r="138" spans="1:29" ht="29.45" thickBot="1">
      <c r="A138" s="10"/>
      <c r="B138" s="19" t="s">
        <v>45</v>
      </c>
      <c r="C138" s="11" t="s">
        <v>46</v>
      </c>
      <c r="D138" s="11" t="s">
        <v>47</v>
      </c>
      <c r="E138" s="11" t="s">
        <v>48</v>
      </c>
      <c r="F138" s="11" t="s">
        <v>49</v>
      </c>
      <c r="G138" s="11" t="s">
        <v>50</v>
      </c>
      <c r="H138" s="11" t="s">
        <v>51</v>
      </c>
      <c r="I138" s="11" t="s">
        <v>52</v>
      </c>
      <c r="J138" s="7"/>
      <c r="K138" s="7"/>
      <c r="L138" s="7"/>
      <c r="N138" s="23"/>
    </row>
    <row r="139" spans="1:29" ht="15" thickBot="1">
      <c r="A139" s="12">
        <f ca="1">INDIRECT(CONCATENATE("'All DATA'!",O$1,$N139))</f>
        <v>2012</v>
      </c>
      <c r="B139" s="13">
        <f t="shared" ref="B139" ca="1" si="13">INDIRECT(CONCATENATE("'All DATA'!",P$1,$N139))</f>
        <v>933666</v>
      </c>
      <c r="C139" s="14">
        <f ca="1">IF(ISBLANK(INDIRECT(CONCATENATE("'All DATA'!",Q$1,$N139))),"*",INDIRECT(CONCATENATE("'All DATA'!",Q$1,$N139)))</f>
        <v>0.46708673122936895</v>
      </c>
      <c r="D139" s="14">
        <f t="shared" ref="D139:I139" ca="1" si="14">IF(ISBLANK(INDIRECT(CONCATENATE("'All DATA'!",R$1,$N139))),"*",INDIRECT(CONCATENATE("'All DATA'!",R$1,$N139)))</f>
        <v>0.34528942898209852</v>
      </c>
      <c r="E139" s="14">
        <f t="shared" ca="1" si="14"/>
        <v>0.12179730224727044</v>
      </c>
      <c r="F139" s="14">
        <f t="shared" ca="1" si="14"/>
        <v>8.4750863799260126E-2</v>
      </c>
      <c r="G139" s="14">
        <f t="shared" ca="1" si="14"/>
        <v>0.38233586743010883</v>
      </c>
      <c r="H139" s="14">
        <f t="shared" ca="1" si="14"/>
        <v>0.34630049717993372</v>
      </c>
      <c r="I139" s="14">
        <f t="shared" ca="1" si="14"/>
        <v>0.12078623404943524</v>
      </c>
      <c r="J139" s="34"/>
      <c r="K139" s="3"/>
      <c r="L139" s="3"/>
      <c r="N139" s="22">
        <f>9+8*($M$1-1)</f>
        <v>17</v>
      </c>
    </row>
    <row r="140" spans="1:29" s="7" customFormat="1">
      <c r="A140" s="4"/>
      <c r="B140" s="5"/>
      <c r="C140" s="6"/>
      <c r="D140" s="6"/>
      <c r="E140" s="6"/>
      <c r="F140" s="6"/>
      <c r="G140" s="6"/>
      <c r="H140" s="6"/>
      <c r="I140" s="6"/>
      <c r="J140" s="3"/>
      <c r="K140" s="34"/>
      <c r="L140" s="34"/>
      <c r="M140" s="22"/>
      <c r="N140" s="22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18"/>
      <c r="AC140" s="18"/>
    </row>
    <row r="141" spans="1:29">
      <c r="A141" s="34"/>
      <c r="B141" s="37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N141" s="3"/>
      <c r="Q141" s="22"/>
    </row>
    <row r="142" spans="1:29">
      <c r="A142" s="34" t="str">
        <f ca="1">CONCATENATE("Figure ", RIGHT(A137,LEN(A137)-6))</f>
        <v>Figure 10b. Six-Year Completion Rates for Class of 2012, Student-Weighted Totals</v>
      </c>
      <c r="B142" s="37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Q142" s="22"/>
    </row>
    <row r="143" spans="1:29">
      <c r="A143" s="34"/>
      <c r="B143" s="37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Q143" s="22"/>
    </row>
    <row r="163" spans="1:1">
      <c r="A163" s="26"/>
    </row>
    <row r="164" spans="1:1">
      <c r="A164" s="26" t="s">
        <v>54</v>
      </c>
    </row>
  </sheetData>
  <pageMargins left="0.7" right="0.7" top="0.75" bottom="0.75" header="0.3" footer="0.3"/>
  <pageSetup scale="87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64"/>
  <sheetViews>
    <sheetView workbookViewId="0">
      <selection activeCell="M2" sqref="M2"/>
    </sheetView>
  </sheetViews>
  <sheetFormatPr defaultColWidth="9.140625" defaultRowHeight="14.45"/>
  <cols>
    <col min="1" max="1" width="11.7109375" style="34" customWidth="1"/>
    <col min="2" max="2" width="10.7109375" style="37" customWidth="1"/>
    <col min="3" max="9" width="10.7109375" style="34" customWidth="1"/>
    <col min="10" max="12" width="9.140625" style="34"/>
    <col min="13" max="16" width="9.140625" style="22" customWidth="1"/>
    <col min="17" max="17" width="9.140625" style="3" customWidth="1"/>
    <col min="18" max="23" width="9.140625" style="22" customWidth="1"/>
    <col min="24" max="27" width="9.140625" style="22"/>
    <col min="28" max="29" width="9.140625" style="17"/>
    <col min="30" max="16384" width="9.140625" style="34"/>
  </cols>
  <sheetData>
    <row r="1" spans="1:30" ht="31.9" thickBot="1">
      <c r="A1" s="15" t="str">
        <f ca="1">INDIRECT(CONCATENATE("'All DATA'!A",$N1))</f>
        <v>High Minority Schools</v>
      </c>
      <c r="M1" s="25">
        <v>3</v>
      </c>
      <c r="N1" s="22">
        <f>2+8*($M$1-1)</f>
        <v>18</v>
      </c>
      <c r="O1" s="22" t="s">
        <v>28</v>
      </c>
      <c r="P1" s="22" t="s">
        <v>29</v>
      </c>
      <c r="Q1" s="22" t="s">
        <v>30</v>
      </c>
      <c r="R1" s="22" t="s">
        <v>31</v>
      </c>
      <c r="S1" s="22" t="s">
        <v>32</v>
      </c>
      <c r="T1" s="22" t="s">
        <v>33</v>
      </c>
      <c r="U1" s="22" t="s">
        <v>34</v>
      </c>
      <c r="V1" s="22" t="s">
        <v>35</v>
      </c>
      <c r="W1" s="22" t="s">
        <v>36</v>
      </c>
      <c r="X1" s="22" t="s">
        <v>37</v>
      </c>
      <c r="Y1" s="22" t="s">
        <v>38</v>
      </c>
      <c r="Z1" s="22" t="s">
        <v>39</v>
      </c>
      <c r="AA1" s="22" t="s">
        <v>40</v>
      </c>
      <c r="AD1" s="3"/>
    </row>
    <row r="2" spans="1:30" ht="15" thickBot="1">
      <c r="A2" s="34" t="str">
        <f ca="1">CONCATENATE("Table ",N2,"a. College Enrollment Rates in the First Fall after High School Graduation for Classes ",A4," and ",A5,", School Percentile Distribution")</f>
        <v>Table 11a. College Enrollment Rates in the First Fall after High School Graduation for Classes 2017 and 2018, School Percentile Distribution</v>
      </c>
      <c r="N2" s="22">
        <f>1+5*($M$1-1)</f>
        <v>11</v>
      </c>
    </row>
    <row r="3" spans="1:30" ht="29.45" thickBot="1">
      <c r="A3" s="10"/>
      <c r="B3" s="19" t="s">
        <v>41</v>
      </c>
      <c r="C3" s="11" t="s">
        <v>42</v>
      </c>
      <c r="D3" s="11" t="s">
        <v>43</v>
      </c>
      <c r="E3" s="11" t="s">
        <v>44</v>
      </c>
    </row>
    <row r="4" spans="1:30" ht="15" thickBot="1">
      <c r="A4" s="12">
        <f ca="1">INDIRECT(CONCATENATE("'ALL DATA'!",O$1,$N4))</f>
        <v>2017</v>
      </c>
      <c r="B4" s="13">
        <f ca="1">INDIRECT(CONCATENATE("'ALL DATA'!",X$1,$N4))</f>
        <v>1895</v>
      </c>
      <c r="C4" s="14">
        <f ca="1">IF(ISBLANK(INDIRECT(CONCATENATE("'ALL DATA'!",Y$1,$N4))),"*",INDIRECT(CONCATENATE("'ALL DATA'!",Y$1,$N4)))</f>
        <v>0.47511312217194568</v>
      </c>
      <c r="D4" s="14">
        <f t="shared" ref="D4:E5" ca="1" si="0">IF(ISBLANK(INDIRECT(CONCATENATE("'ALL DATA'!",Z$1,$N4))),"*",INDIRECT(CONCATENATE("'ALL DATA'!",Z$1,$N4)))</f>
        <v>0.59669811320754718</v>
      </c>
      <c r="E4" s="14">
        <f t="shared" ca="1" si="0"/>
        <v>0.70503597122302153</v>
      </c>
      <c r="N4" s="22">
        <f>2+8*($M$1-1)</f>
        <v>18</v>
      </c>
    </row>
    <row r="5" spans="1:30" ht="15" thickBot="1">
      <c r="A5" s="12">
        <f ca="1">INDIRECT(CONCATENATE("'ALL DATA'!",O$1,$N5))</f>
        <v>2018</v>
      </c>
      <c r="B5" s="13">
        <f ca="1">INDIRECT(CONCATENATE("'ALL DATA'!",X$1,$N5))</f>
        <v>1755</v>
      </c>
      <c r="C5" s="14">
        <f ca="1">IF(ISBLANK(INDIRECT(CONCATENATE("'ALL DATA'!",Y$1,$N5))),"*",INDIRECT(CONCATENATE("'ALL DATA'!",Y$1,$N5)))</f>
        <v>0.45084745762711864</v>
      </c>
      <c r="D5" s="14">
        <f t="shared" ca="1" si="0"/>
        <v>0.57685352622061481</v>
      </c>
      <c r="E5" s="14">
        <f t="shared" ca="1" si="0"/>
        <v>0.69230769230769229</v>
      </c>
      <c r="N5" s="22">
        <f>3+8*($M$1-1)</f>
        <v>19</v>
      </c>
    </row>
    <row r="8" spans="1:30" ht="15" thickBot="1">
      <c r="A8" s="34" t="str">
        <f ca="1">CONCATENATE("Table ",N8,"b. College Enrollment Rates in the First Fall after High School Graduation for Classes ",A10," and ",A11,", Student-Weighted Totals")</f>
        <v>Table 11b. College Enrollment Rates in the First Fall after High School Graduation for Classes 2017 and 2018, Student-Weighted Totals</v>
      </c>
      <c r="N8" s="22">
        <f>1+5*($M$1-1)</f>
        <v>11</v>
      </c>
      <c r="Q8" s="22"/>
      <c r="R8" s="3"/>
    </row>
    <row r="9" spans="1:30" ht="29.45" thickBot="1">
      <c r="A9" s="10"/>
      <c r="B9" s="19" t="s">
        <v>45</v>
      </c>
      <c r="C9" s="11" t="s">
        <v>46</v>
      </c>
      <c r="D9" s="11" t="s">
        <v>47</v>
      </c>
      <c r="E9" s="11" t="s">
        <v>48</v>
      </c>
      <c r="F9" s="11" t="s">
        <v>49</v>
      </c>
      <c r="G9" s="11" t="s">
        <v>50</v>
      </c>
      <c r="H9" s="11" t="s">
        <v>51</v>
      </c>
      <c r="I9" s="11" t="s">
        <v>52</v>
      </c>
      <c r="J9" s="7"/>
      <c r="K9" s="7"/>
      <c r="L9" s="7"/>
      <c r="N9" s="23"/>
    </row>
    <row r="10" spans="1:30" ht="15" thickBot="1">
      <c r="A10" s="12">
        <f ca="1">INDIRECT(CONCATENATE("'All DATA'!",O$1,$N10))</f>
        <v>2017</v>
      </c>
      <c r="B10" s="13">
        <f t="shared" ref="B10:B11" ca="1" si="1">INDIRECT(CONCATENATE("'All DATA'!",P$1,$N10))</f>
        <v>570113</v>
      </c>
      <c r="C10" s="14">
        <f ca="1">IF(ISBLANK(INDIRECT(CONCATENATE("'All DATA'!",Q$1,$N10))),"*",INDIRECT(CONCATENATE("'All DATA'!",Q$1,$N10)))</f>
        <v>0.59690622736194399</v>
      </c>
      <c r="D10" s="14">
        <f t="shared" ref="D10:I11" ca="1" si="2">IF(ISBLANK(INDIRECT(CONCATENATE("'All DATA'!",R$1,$N10))),"*",INDIRECT(CONCATENATE("'All DATA'!",R$1,$N10)))</f>
        <v>0.51880767496969904</v>
      </c>
      <c r="E10" s="14">
        <f t="shared" ca="1" si="2"/>
        <v>7.8098552392245044E-2</v>
      </c>
      <c r="F10" s="14">
        <f t="shared" ca="1" si="2"/>
        <v>0.24219058327033413</v>
      </c>
      <c r="G10" s="14">
        <f t="shared" ca="1" si="2"/>
        <v>0.35471564409160988</v>
      </c>
      <c r="H10" s="14">
        <f t="shared" ca="1" si="2"/>
        <v>0.52669733894859438</v>
      </c>
      <c r="I10" s="14">
        <f t="shared" ca="1" si="2"/>
        <v>7.0208888413349629E-2</v>
      </c>
      <c r="N10" s="22">
        <f>2+8*($M$1-1)</f>
        <v>18</v>
      </c>
    </row>
    <row r="11" spans="1:30" s="7" customFormat="1" ht="15" thickBot="1">
      <c r="A11" s="12">
        <f ca="1">INDIRECT(CONCATENATE("'All DATA'!",O$1,$N11))</f>
        <v>2018</v>
      </c>
      <c r="B11" s="13">
        <f t="shared" ca="1" si="1"/>
        <v>545517</v>
      </c>
      <c r="C11" s="14">
        <f ca="1">IF(ISBLANK(INDIRECT(CONCATENATE("'All DATA'!",Q$1,$N11))),"*",INDIRECT(CONCATENATE("'All DATA'!",Q$1,$N11)))</f>
        <v>0.58027339202994588</v>
      </c>
      <c r="D11" s="14">
        <f t="shared" ca="1" si="2"/>
        <v>0.50529864330534158</v>
      </c>
      <c r="E11" s="14">
        <f t="shared" ca="1" si="2"/>
        <v>7.497474872460437E-2</v>
      </c>
      <c r="F11" s="14">
        <f t="shared" ca="1" si="2"/>
        <v>0.23589915621328025</v>
      </c>
      <c r="G11" s="14">
        <f t="shared" ca="1" si="2"/>
        <v>0.34437423581666565</v>
      </c>
      <c r="H11" s="14">
        <f t="shared" ca="1" si="2"/>
        <v>0.5133093927411978</v>
      </c>
      <c r="I11" s="14">
        <f t="shared" ca="1" si="2"/>
        <v>6.6963999288748105E-2</v>
      </c>
      <c r="J11" s="34"/>
      <c r="K11" s="34"/>
      <c r="L11" s="34"/>
      <c r="M11" s="22"/>
      <c r="N11" s="22">
        <f>3+8*($M$1-1)</f>
        <v>19</v>
      </c>
      <c r="O11" s="23"/>
      <c r="P11" s="23"/>
      <c r="Q11" s="23"/>
      <c r="R11" s="23"/>
      <c r="S11" s="23"/>
      <c r="T11" s="24"/>
      <c r="U11" s="23"/>
      <c r="V11" s="23"/>
      <c r="W11" s="23"/>
      <c r="X11" s="23"/>
      <c r="Y11" s="23"/>
      <c r="Z11" s="23"/>
      <c r="AA11" s="23"/>
      <c r="AB11" s="18"/>
      <c r="AC11" s="18"/>
    </row>
    <row r="12" spans="1:30">
      <c r="Q12" s="22"/>
      <c r="S12" s="3"/>
    </row>
    <row r="13" spans="1:30">
      <c r="Q13" s="22"/>
      <c r="R13" s="3"/>
    </row>
    <row r="14" spans="1:30">
      <c r="A14" s="34" t="str">
        <f ca="1">CONCATENATE("Figure ", RIGHT(A8,LEN(A8)-6))</f>
        <v>Figure 11b. College Enrollment Rates in the First Fall after High School Graduation for Classes 2017 and 2018, Student-Weighted Totals</v>
      </c>
      <c r="Q14" s="22"/>
      <c r="U14" s="3"/>
    </row>
    <row r="15" spans="1:30">
      <c r="Q15" s="22"/>
      <c r="X15" s="3"/>
    </row>
    <row r="35" spans="1:14" ht="15" thickBot="1">
      <c r="A35" s="9" t="str">
        <f ca="1">CONCATENATE("Table ",N35,"a. College Enrollment Rates in the First Year after High School Graduation for Classes ",A37," and ",A38,", School Percentile Distribution")</f>
        <v>Table 12a. College Enrollment Rates in the First Year after High School Graduation for Classes 2016 and 2017, School Percentile Distribution</v>
      </c>
      <c r="N35" s="22">
        <f>2+5*($M$1-1)</f>
        <v>12</v>
      </c>
    </row>
    <row r="36" spans="1:14" ht="29.45" thickBot="1">
      <c r="A36" s="10"/>
      <c r="B36" s="19" t="s">
        <v>41</v>
      </c>
      <c r="C36" s="11" t="s">
        <v>42</v>
      </c>
      <c r="D36" s="11" t="s">
        <v>43</v>
      </c>
      <c r="E36" s="11" t="s">
        <v>44</v>
      </c>
    </row>
    <row r="37" spans="1:14" ht="15" thickBot="1">
      <c r="A37" s="12">
        <f ca="1">INDIRECT(CONCATENATE("'ALL DATA'!",O$1,$N37))</f>
        <v>2016</v>
      </c>
      <c r="B37" s="13">
        <f ca="1">INDIRECT(CONCATENATE("'ALL DATA'!",X$1,$N37))</f>
        <v>1902</v>
      </c>
      <c r="C37" s="14">
        <f ca="1">IF(ISBLANK(INDIRECT(CONCATENATE("'ALL DATA'!",Y$1,$N37))),"*",INDIRECT(CONCATENATE("'ALL DATA'!",Y$1,$N37)))</f>
        <v>0.52072538860103623</v>
      </c>
      <c r="D37" s="14">
        <f t="shared" ref="D37:E38" ca="1" si="3">IF(ISBLANK(INDIRECT(CONCATENATE("'ALL DATA'!",Z$1,$N37))),"*",INDIRECT(CONCATENATE("'ALL DATA'!",Z$1,$N37)))</f>
        <v>0.63468357883251492</v>
      </c>
      <c r="E37" s="14">
        <f t="shared" ca="1" si="3"/>
        <v>0.73747016706443913</v>
      </c>
      <c r="N37" s="22">
        <f>4+8*($M$1-1)</f>
        <v>20</v>
      </c>
    </row>
    <row r="38" spans="1:14" ht="15" thickBot="1">
      <c r="A38" s="12">
        <f ca="1">INDIRECT(CONCATENATE("'ALL DATA'!",O$1,$N38))</f>
        <v>2017</v>
      </c>
      <c r="B38" s="13">
        <f ca="1">INDIRECT(CONCATENATE("'ALL DATA'!",X$1,$N38))</f>
        <v>1895</v>
      </c>
      <c r="C38" s="14">
        <f ca="1">IF(ISBLANK(INDIRECT(CONCATENATE("'ALL DATA'!",Y$1,$N38))),"*",INDIRECT(CONCATENATE("'ALL DATA'!",Y$1,$N38)))</f>
        <v>0.52616279069767447</v>
      </c>
      <c r="D38" s="14">
        <f t="shared" ca="1" si="3"/>
        <v>0.6471663619744058</v>
      </c>
      <c r="E38" s="14">
        <f t="shared" ca="1" si="3"/>
        <v>0.74669603524229078</v>
      </c>
      <c r="N38" s="22">
        <f>5+8*($M$1-1)</f>
        <v>21</v>
      </c>
    </row>
    <row r="41" spans="1:14" ht="15" thickBot="1">
      <c r="A41" s="9" t="str">
        <f ca="1">CONCATENATE("Table ",N41,"b. College Enrollment Rates in the First Year after High School Graduation for Classes ",A43," and ",A44,", Student-Weighted Totals")</f>
        <v>Table 12b. College Enrollment Rates in the First Year after High School Graduation for Classes 2016 and 2017, Student-Weighted Totals</v>
      </c>
      <c r="N41" s="22">
        <f>2+5*($M$1-1)</f>
        <v>12</v>
      </c>
    </row>
    <row r="42" spans="1:14" ht="29.45" thickBot="1">
      <c r="A42" s="10"/>
      <c r="B42" s="19" t="s">
        <v>45</v>
      </c>
      <c r="C42" s="11" t="s">
        <v>46</v>
      </c>
      <c r="D42" s="11" t="s">
        <v>47</v>
      </c>
      <c r="E42" s="11" t="s">
        <v>48</v>
      </c>
      <c r="F42" s="11" t="s">
        <v>49</v>
      </c>
      <c r="G42" s="11" t="s">
        <v>50</v>
      </c>
      <c r="H42" s="11" t="s">
        <v>51</v>
      </c>
      <c r="I42" s="11" t="s">
        <v>52</v>
      </c>
      <c r="J42" s="7"/>
    </row>
    <row r="43" spans="1:14" ht="15" thickBot="1">
      <c r="A43" s="12">
        <f ca="1">INDIRECT(CONCATENATE("'All DATA'!",O$1,$N43))</f>
        <v>2016</v>
      </c>
      <c r="B43" s="13">
        <f t="shared" ref="B43:B44" ca="1" si="4">INDIRECT(CONCATENATE("'All DATA'!",P$1,$N43))</f>
        <v>559229</v>
      </c>
      <c r="C43" s="14">
        <f ca="1">IF(ISBLANK(INDIRECT(CONCATENATE("'All DATA'!",Q$1,$N43))),"*",INDIRECT(CONCATENATE("'All DATA'!",Q$1,$N43)))</f>
        <v>0.64198923875550085</v>
      </c>
      <c r="D43" s="14">
        <f t="shared" ref="D43:I44" ca="1" si="5">IF(ISBLANK(INDIRECT(CONCATENATE("'All DATA'!",R$1,$N43))),"*",INDIRECT(CONCATENATE("'All DATA'!",R$1,$N43)))</f>
        <v>0.56282488926718754</v>
      </c>
      <c r="E43" s="14">
        <f t="shared" ca="1" si="5"/>
        <v>7.9164349488313371E-2</v>
      </c>
      <c r="F43" s="14">
        <f t="shared" ca="1" si="5"/>
        <v>0.27778959960946231</v>
      </c>
      <c r="G43" s="14">
        <f t="shared" ca="1" si="5"/>
        <v>0.36419963914603859</v>
      </c>
      <c r="H43" s="14">
        <f t="shared" ca="1" si="5"/>
        <v>0.56838969366753156</v>
      </c>
      <c r="I43" s="14">
        <f t="shared" ca="1" si="5"/>
        <v>7.3599545087969329E-2</v>
      </c>
      <c r="N43" s="22">
        <f>4+8*($M$1-1)</f>
        <v>20</v>
      </c>
    </row>
    <row r="44" spans="1:14" ht="15" thickBot="1">
      <c r="A44" s="12">
        <f ca="1">INDIRECT(CONCATENATE("'All DATA'!",O$1,$N44))</f>
        <v>2017</v>
      </c>
      <c r="B44" s="13">
        <f t="shared" ca="1" si="4"/>
        <v>570113</v>
      </c>
      <c r="C44" s="14">
        <f ca="1">IF(ISBLANK(INDIRECT(CONCATENATE("'All DATA'!",Q$1,$N44))),"*",INDIRECT(CONCATENATE("'All DATA'!",Q$1,$N44)))</f>
        <v>0.64545800569360812</v>
      </c>
      <c r="D44" s="14">
        <f t="shared" ca="1" si="5"/>
        <v>0.56232536356827512</v>
      </c>
      <c r="E44" s="14">
        <f t="shared" ca="1" si="5"/>
        <v>8.3132642125333042E-2</v>
      </c>
      <c r="F44" s="14">
        <f t="shared" ca="1" si="5"/>
        <v>0.27161106657802925</v>
      </c>
      <c r="G44" s="14">
        <f t="shared" ca="1" si="5"/>
        <v>0.37384693911557887</v>
      </c>
      <c r="H44" s="14">
        <f t="shared" ca="1" si="5"/>
        <v>0.57034658041475983</v>
      </c>
      <c r="I44" s="14">
        <f t="shared" ca="1" si="5"/>
        <v>7.5111425278848232E-2</v>
      </c>
      <c r="N44" s="22">
        <f>5+8*($M$1-1)</f>
        <v>21</v>
      </c>
    </row>
    <row r="47" spans="1:14">
      <c r="A47" s="34" t="str">
        <f ca="1">CONCATENATE("Figure ", RIGHT(A41,LEN(A41)-6))</f>
        <v>Figure 12b. College Enrollment Rates in the First Year after High School Graduation for Classes 2016 and 2017, Student-Weighted Totals</v>
      </c>
    </row>
    <row r="68" spans="1:29" ht="15" thickBot="1">
      <c r="A68" s="9" t="str">
        <f ca="1">CONCATENATE("Table ",N68,"a. College Enrollment Rates in the First Two Years after High School Graduation for Classes ",A70," and ",A71,", School Percentile Distribution")</f>
        <v>Table 13a. College Enrollment Rates in the First Two Years after High School Graduation for Classes 2015 and 2016, School Percentile Distribution</v>
      </c>
      <c r="N68" s="22">
        <f>3+5*($M$1-1)</f>
        <v>13</v>
      </c>
    </row>
    <row r="69" spans="1:29" ht="29.45" thickBot="1">
      <c r="A69" s="10"/>
      <c r="B69" s="19" t="s">
        <v>41</v>
      </c>
      <c r="C69" s="11" t="s">
        <v>42</v>
      </c>
      <c r="D69" s="11" t="s">
        <v>43</v>
      </c>
      <c r="E69" s="11" t="s">
        <v>44</v>
      </c>
    </row>
    <row r="70" spans="1:29" ht="15" thickBot="1">
      <c r="A70" s="12">
        <f ca="1">INDIRECT(CONCATENATE("'ALL DATA'!",O$1,$N70))</f>
        <v>2015</v>
      </c>
      <c r="B70" s="13">
        <f ca="1">INDIRECT(CONCATENATE("'ALL DATA'!",X$1,$N70))</f>
        <v>1818</v>
      </c>
      <c r="C70" s="14">
        <f ca="1">IF(ISBLANK(INDIRECT(CONCATENATE("'ALL DATA'!",Y$1,$N70))),"*",INDIRECT(CONCATENATE("'ALL DATA'!",Y$1,$N70)))</f>
        <v>0.5757575757575758</v>
      </c>
      <c r="D70" s="14">
        <f t="shared" ref="D70:E71" ca="1" si="6">IF(ISBLANK(INDIRECT(CONCATENATE("'ALL DATA'!",Z$1,$N70))),"*",INDIRECT(CONCATENATE("'ALL DATA'!",Z$1,$N70)))</f>
        <v>0.69565217391304346</v>
      </c>
      <c r="E70" s="14">
        <f t="shared" ca="1" si="6"/>
        <v>0.78170478170478175</v>
      </c>
      <c r="N70" s="22">
        <f>6+8*($M$1-1)</f>
        <v>22</v>
      </c>
    </row>
    <row r="71" spans="1:29" ht="15" thickBot="1">
      <c r="A71" s="12">
        <f ca="1">INDIRECT(CONCATENATE("'ALL DATA'!",O$1,$N71))</f>
        <v>2016</v>
      </c>
      <c r="B71" s="13">
        <f ca="1">INDIRECT(CONCATENATE("'ALL DATA'!",X$1,$N71))</f>
        <v>1902</v>
      </c>
      <c r="C71" s="14">
        <f ca="1">IF(ISBLANK(INDIRECT(CONCATENATE("'ALL DATA'!",Y$1,$N71))),"*",INDIRECT(CONCATENATE("'ALL DATA'!",Y$1,$N71)))</f>
        <v>0.57333333333333336</v>
      </c>
      <c r="D71" s="14">
        <f t="shared" ca="1" si="6"/>
        <v>0.68133730676103554</v>
      </c>
      <c r="E71" s="14">
        <f t="shared" ca="1" si="6"/>
        <v>0.77601410934744264</v>
      </c>
      <c r="N71" s="22">
        <f>7+8*($M$1-1)</f>
        <v>23</v>
      </c>
    </row>
    <row r="74" spans="1:29" ht="15" thickBot="1">
      <c r="A74" s="9" t="str">
        <f ca="1">CONCATENATE("Table ",N74,"b. College Enrollment Rates in the First Two Years after High School Graduation for Classes ",A76," and ",A77,", Student-Weighted Totals")</f>
        <v>Table 13b. College Enrollment Rates in the First Two Years after High School Graduation for Classes 2015 and 2016, Student-Weighted Totals</v>
      </c>
      <c r="N74" s="22">
        <f>3+5*($M$1-1)</f>
        <v>13</v>
      </c>
    </row>
    <row r="75" spans="1:29" ht="29.45" thickBot="1">
      <c r="A75" s="10"/>
      <c r="B75" s="19" t="s">
        <v>45</v>
      </c>
      <c r="C75" s="11" t="s">
        <v>46</v>
      </c>
      <c r="D75" s="11" t="s">
        <v>47</v>
      </c>
      <c r="E75" s="11" t="s">
        <v>48</v>
      </c>
      <c r="F75" s="11" t="s">
        <v>49</v>
      </c>
      <c r="G75" s="11" t="s">
        <v>50</v>
      </c>
      <c r="H75" s="11" t="s">
        <v>51</v>
      </c>
      <c r="I75" s="11" t="s">
        <v>52</v>
      </c>
      <c r="J75" s="7"/>
      <c r="K75" s="7"/>
      <c r="L75" s="7"/>
      <c r="N75" s="23"/>
    </row>
    <row r="76" spans="1:29" ht="15" thickBot="1">
      <c r="A76" s="12">
        <f ca="1">INDIRECT(CONCATENATE("'All DATA'!",O$1,$N76))</f>
        <v>2015</v>
      </c>
      <c r="B76" s="13">
        <f t="shared" ref="B76:B77" ca="1" si="7">INDIRECT(CONCATENATE("'All DATA'!",P$1,$N76))</f>
        <v>528519</v>
      </c>
      <c r="C76" s="14">
        <f ca="1">IF(ISBLANK(INDIRECT(CONCATENATE("'All DATA'!",Q$1,$N76))),"*",INDIRECT(CONCATENATE("'All DATA'!",Q$1,$N76)))</f>
        <v>0.69425507881457427</v>
      </c>
      <c r="D76" s="14">
        <f t="shared" ref="D76:I77" ca="1" si="8">IF(ISBLANK(INDIRECT(CONCATENATE("'All DATA'!",R$1,$N76))),"*",INDIRECT(CONCATENATE("'All DATA'!",R$1,$N76)))</f>
        <v>0.60812572490298367</v>
      </c>
      <c r="E76" s="14">
        <f t="shared" ca="1" si="8"/>
        <v>8.6129353911590684E-2</v>
      </c>
      <c r="F76" s="14">
        <f t="shared" ca="1" si="8"/>
        <v>0.31570293593986215</v>
      </c>
      <c r="G76" s="14">
        <f t="shared" ca="1" si="8"/>
        <v>0.37855214287471217</v>
      </c>
      <c r="H76" s="14">
        <f t="shared" ca="1" si="8"/>
        <v>0.61299782978473816</v>
      </c>
      <c r="I76" s="14">
        <f t="shared" ca="1" si="8"/>
        <v>8.1257249029836207E-2</v>
      </c>
      <c r="K76" s="3"/>
      <c r="L76" s="3"/>
      <c r="N76" s="22">
        <f>6+8*($M$1-1)</f>
        <v>22</v>
      </c>
    </row>
    <row r="77" spans="1:29" ht="15" thickBot="1">
      <c r="A77" s="12">
        <f ca="1">INDIRECT(CONCATENATE("'All DATA'!",O$1,$N77))</f>
        <v>2016</v>
      </c>
      <c r="B77" s="13">
        <f t="shared" ca="1" si="7"/>
        <v>559229</v>
      </c>
      <c r="C77" s="14">
        <f ca="1">IF(ISBLANK(INDIRECT(CONCATENATE("'All DATA'!",Q$1,$N77))),"*",INDIRECT(CONCATENATE("'All DATA'!",Q$1,$N77)))</f>
        <v>0.68595155115346307</v>
      </c>
      <c r="D77" s="14">
        <f t="shared" ca="1" si="8"/>
        <v>0.60219158877669077</v>
      </c>
      <c r="E77" s="14">
        <f t="shared" ca="1" si="8"/>
        <v>8.3759962376772301E-2</v>
      </c>
      <c r="F77" s="14">
        <f t="shared" ca="1" si="8"/>
        <v>0.30834595487716121</v>
      </c>
      <c r="G77" s="14">
        <f t="shared" ca="1" si="8"/>
        <v>0.37760559627630186</v>
      </c>
      <c r="H77" s="14">
        <f t="shared" ca="1" si="8"/>
        <v>0.60592708890275715</v>
      </c>
      <c r="I77" s="14">
        <f t="shared" ca="1" si="8"/>
        <v>8.0024462250705877E-2</v>
      </c>
      <c r="K77" s="3"/>
      <c r="L77" s="3"/>
      <c r="N77" s="22">
        <f>7+8*($M$1-1)</f>
        <v>23</v>
      </c>
    </row>
    <row r="78" spans="1:29" s="7" customFormat="1">
      <c r="A78" s="4"/>
      <c r="B78" s="5"/>
      <c r="C78" s="6"/>
      <c r="D78" s="6"/>
      <c r="E78" s="6"/>
      <c r="F78" s="6"/>
      <c r="G78" s="6"/>
      <c r="H78" s="6"/>
      <c r="I78" s="6"/>
      <c r="J78" s="3"/>
      <c r="K78" s="34"/>
      <c r="L78" s="34"/>
      <c r="M78" s="22"/>
      <c r="N78" s="22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18"/>
      <c r="AC78" s="18"/>
    </row>
    <row r="79" spans="1:29">
      <c r="N79" s="3"/>
      <c r="Q79" s="22"/>
    </row>
    <row r="80" spans="1:29">
      <c r="A80" s="34" t="str">
        <f ca="1">CONCATENATE("Figure ", RIGHT(A74,LEN(A74)-6))</f>
        <v>Figure 13b. College Enrollment Rates in the First Two Years after High School Graduation for Classes 2015 and 2016, Student-Weighted Totals</v>
      </c>
      <c r="Q80" s="22"/>
    </row>
    <row r="81" spans="17:17">
      <c r="Q81" s="22"/>
    </row>
    <row r="101" spans="1:29" ht="15" thickBot="1">
      <c r="A101" s="9" t="str">
        <f ca="1">CONCATENATE("Table ",N101,"a. Persistence Rates from First to Second Year of College for Class of ",A103,", School Percentile Distribution")</f>
        <v>Table 14a. Persistence Rates from First to Second Year of College for Class of 2016, School Percentile Distribution</v>
      </c>
      <c r="N101" s="22">
        <f>4+5*($M$1-1)</f>
        <v>14</v>
      </c>
    </row>
    <row r="102" spans="1:29" ht="29.45" thickBot="1">
      <c r="A102" s="10"/>
      <c r="B102" s="19" t="s">
        <v>41</v>
      </c>
      <c r="C102" s="11" t="s">
        <v>42</v>
      </c>
      <c r="D102" s="11" t="s">
        <v>43</v>
      </c>
      <c r="E102" s="11" t="s">
        <v>44</v>
      </c>
    </row>
    <row r="103" spans="1:29" ht="15" thickBot="1">
      <c r="A103" s="12">
        <f ca="1">INDIRECT(CONCATENATE("'ALL DATA'!",O$1,$N103))</f>
        <v>2016</v>
      </c>
      <c r="B103" s="13">
        <f ca="1">INDIRECT(CONCATENATE("'ALL DATA'!",X$1,$N103))</f>
        <v>1902</v>
      </c>
      <c r="C103" s="14">
        <f ca="1">IF(ISBLANK(INDIRECT(CONCATENATE("'ALL DATA'!",Y$1,$N103))),"*",INDIRECT(CONCATENATE("'ALL DATA'!",Y$1,$N103)))</f>
        <v>0.72151898734177211</v>
      </c>
      <c r="D103" s="14">
        <f t="shared" ref="D103:E103" ca="1" si="9">IF(ISBLANK(INDIRECT(CONCATENATE("'ALL DATA'!",Z$1,$N103))),"*",INDIRECT(CONCATENATE("'ALL DATA'!",Z$1,$N103)))</f>
        <v>0.8</v>
      </c>
      <c r="E103" s="14">
        <f t="shared" ca="1" si="9"/>
        <v>0.85614035087719298</v>
      </c>
      <c r="N103" s="22">
        <f>8+8*($M$1-1)</f>
        <v>24</v>
      </c>
    </row>
    <row r="106" spans="1:29" ht="15" thickBot="1">
      <c r="A106" s="9" t="str">
        <f ca="1">CONCATENATE("Table ",N106,"b. Persistence Rates from First to Second Year of College for Class of ",A108,", Student-Weighted Totals")</f>
        <v>Table 14b. Persistence Rates from First to Second Year of College for Class of 2016, Student-Weighted Totals</v>
      </c>
      <c r="N106" s="22">
        <f>4+5*($M$1-1)</f>
        <v>14</v>
      </c>
    </row>
    <row r="107" spans="1:29" ht="43.9" thickBot="1">
      <c r="A107" s="10"/>
      <c r="B107" s="19" t="s">
        <v>53</v>
      </c>
      <c r="C107" s="11" t="s">
        <v>46</v>
      </c>
      <c r="D107" s="11" t="s">
        <v>47</v>
      </c>
      <c r="E107" s="11" t="s">
        <v>48</v>
      </c>
      <c r="F107" s="11" t="s">
        <v>49</v>
      </c>
      <c r="G107" s="11" t="s">
        <v>50</v>
      </c>
      <c r="H107" s="11" t="s">
        <v>51</v>
      </c>
      <c r="I107" s="11" t="s">
        <v>52</v>
      </c>
      <c r="J107" s="7"/>
      <c r="K107" s="7"/>
      <c r="L107" s="7"/>
      <c r="N107" s="23"/>
    </row>
    <row r="108" spans="1:29" ht="15" thickBot="1">
      <c r="A108" s="12">
        <f ca="1">INDIRECT(CONCATENATE("'All DATA'!",O$1,$N108))</f>
        <v>2016</v>
      </c>
      <c r="B108" s="13">
        <f t="shared" ref="B108" ca="1" si="10">INDIRECT(CONCATENATE("'All DATA'!",P$1,$N108))</f>
        <v>359019</v>
      </c>
      <c r="C108" s="14">
        <f ca="1">IF(ISBLANK(INDIRECT(CONCATENATE("'All DATA'!",Q$1,$N108))),"*",INDIRECT(CONCATENATE("'All DATA'!",Q$1,$N108)))</f>
        <v>0.8162604207576758</v>
      </c>
      <c r="D108" s="14">
        <f t="shared" ref="D108:I108" ca="1" si="11">IF(ISBLANK(INDIRECT(CONCATENATE("'All DATA'!",R$1,$N108))),"*",INDIRECT(CONCATENATE("'All DATA'!",R$1,$N108)))</f>
        <v>0.80854207175264026</v>
      </c>
      <c r="E108" s="14">
        <f t="shared" ca="1" si="11"/>
        <v>0.87113460278737775</v>
      </c>
      <c r="F108" s="14">
        <f t="shared" ca="1" si="11"/>
        <v>0.72470839663207764</v>
      </c>
      <c r="G108" s="14">
        <f t="shared" ca="1" si="11"/>
        <v>0.88609080330533063</v>
      </c>
      <c r="H108" s="14">
        <f t="shared" ca="1" si="11"/>
        <v>0.81018687472472162</v>
      </c>
      <c r="I108" s="14">
        <f t="shared" ca="1" si="11"/>
        <v>0.8631647999222527</v>
      </c>
      <c r="K108" s="3"/>
      <c r="L108" s="3"/>
      <c r="N108" s="22">
        <f>8+8*($M$1-1)</f>
        <v>24</v>
      </c>
    </row>
    <row r="109" spans="1:29" s="7" customFormat="1">
      <c r="A109" s="4"/>
      <c r="B109" s="5"/>
      <c r="C109" s="6"/>
      <c r="D109" s="6"/>
      <c r="E109" s="6"/>
      <c r="F109" s="6"/>
      <c r="G109" s="6"/>
      <c r="H109" s="6"/>
      <c r="I109" s="6"/>
      <c r="J109" s="3"/>
      <c r="K109" s="34"/>
      <c r="L109" s="34"/>
      <c r="M109" s="22"/>
      <c r="N109" s="22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18"/>
      <c r="AC109" s="18"/>
    </row>
    <row r="110" spans="1:29">
      <c r="N110" s="3"/>
      <c r="Q110" s="22"/>
    </row>
    <row r="111" spans="1:29">
      <c r="A111" s="34" t="str">
        <f ca="1">CONCATENATE("Figure ", RIGHT(A106,LEN(A106)-6))</f>
        <v>Figure 14b. Persistence Rates from First to Second Year of College for Class of 2016, Student-Weighted Totals</v>
      </c>
      <c r="Q111" s="22"/>
    </row>
    <row r="112" spans="1:29">
      <c r="Q112" s="22"/>
    </row>
    <row r="132" spans="1:29" ht="15" thickBot="1">
      <c r="A132" s="9" t="str">
        <f ca="1">CONCATENATE("Table ",N132,"a. Six-Year Completion Rates for Class of ",A134,", School Percentile Distribution")</f>
        <v>Table 15a. Six-Year Completion Rates for Class of 2012, School Percentile Distribution</v>
      </c>
      <c r="N132" s="22">
        <f>5+5*($M$1-1)</f>
        <v>15</v>
      </c>
    </row>
    <row r="133" spans="1:29" ht="29.45" thickBot="1">
      <c r="A133" s="10"/>
      <c r="B133" s="19" t="s">
        <v>41</v>
      </c>
      <c r="C133" s="11" t="s">
        <v>42</v>
      </c>
      <c r="D133" s="11" t="s">
        <v>43</v>
      </c>
      <c r="E133" s="11" t="s">
        <v>44</v>
      </c>
    </row>
    <row r="134" spans="1:29" ht="15" thickBot="1">
      <c r="A134" s="12">
        <f ca="1">INDIRECT(CONCATENATE("'ALL DATA'!",O$1,$N134))</f>
        <v>2012</v>
      </c>
      <c r="B134" s="13">
        <f ca="1">INDIRECT(CONCATENATE("'ALL DATA'!",X$1,$N134))</f>
        <v>1662</v>
      </c>
      <c r="C134" s="14">
        <f ca="1">IF(ISBLANK(INDIRECT(CONCATENATE("'ALL DATA'!",Y$1,$N134))),"*",INDIRECT(CONCATENATE("'ALL DATA'!",Y$1,$N134)))</f>
        <v>0.17751479289940827</v>
      </c>
      <c r="D134" s="14">
        <f t="shared" ref="D134:E134" ca="1" si="12">IF(ISBLANK(INDIRECT(CONCATENATE("'ALL DATA'!",Z$1,$N134))),"*",INDIRECT(CONCATENATE("'ALL DATA'!",Z$1,$N134)))</f>
        <v>0.25925925925925924</v>
      </c>
      <c r="E134" s="14">
        <f t="shared" ca="1" si="12"/>
        <v>0.36619718309859156</v>
      </c>
      <c r="N134" s="22">
        <f>9+8*($M$1-1)</f>
        <v>25</v>
      </c>
    </row>
    <row r="137" spans="1:29" ht="15" thickBot="1">
      <c r="A137" s="9" t="str">
        <f ca="1">CONCATENATE("Table ",N137,"b. Six-Year Completion Rates for Class of ",A139, ", Student-Weighted Totals")</f>
        <v>Table 15b. Six-Year Completion Rates for Class of 2012, Student-Weighted Totals</v>
      </c>
      <c r="N137" s="22">
        <f>5+5*($M$1-1)</f>
        <v>15</v>
      </c>
    </row>
    <row r="138" spans="1:29" ht="29.45" thickBot="1">
      <c r="A138" s="10"/>
      <c r="B138" s="19" t="s">
        <v>45</v>
      </c>
      <c r="C138" s="11" t="s">
        <v>46</v>
      </c>
      <c r="D138" s="11" t="s">
        <v>47</v>
      </c>
      <c r="E138" s="11" t="s">
        <v>48</v>
      </c>
      <c r="F138" s="11" t="s">
        <v>49</v>
      </c>
      <c r="G138" s="11" t="s">
        <v>50</v>
      </c>
      <c r="H138" s="11" t="s">
        <v>51</v>
      </c>
      <c r="I138" s="11" t="s">
        <v>52</v>
      </c>
      <c r="J138" s="7"/>
      <c r="K138" s="7"/>
      <c r="L138" s="7"/>
      <c r="N138" s="23"/>
    </row>
    <row r="139" spans="1:29" ht="15" thickBot="1">
      <c r="A139" s="12">
        <f ca="1">INDIRECT(CONCATENATE("'All DATA'!",O$1,$N139))</f>
        <v>2012</v>
      </c>
      <c r="B139" s="13">
        <f t="shared" ref="B139" ca="1" si="13">INDIRECT(CONCATENATE("'All DATA'!",P$1,$N139))</f>
        <v>476316</v>
      </c>
      <c r="C139" s="14">
        <f ca="1">IF(ISBLANK(INDIRECT(CONCATENATE("'All DATA'!",Q$1,$N139))),"*",INDIRECT(CONCATENATE("'All DATA'!",Q$1,$N139)))</f>
        <v>0.30032793355671444</v>
      </c>
      <c r="D139" s="14">
        <f t="shared" ref="D139:I139" ca="1" si="14">IF(ISBLANK(INDIRECT(CONCATENATE("'All DATA'!",R$1,$N139))),"*",INDIRECT(CONCATENATE("'All DATA'!",R$1,$N139)))</f>
        <v>0.24320409140150656</v>
      </c>
      <c r="E139" s="14">
        <f t="shared" ca="1" si="14"/>
        <v>5.7123842155207889E-2</v>
      </c>
      <c r="F139" s="14">
        <f t="shared" ca="1" si="14"/>
        <v>7.8638970767305735E-2</v>
      </c>
      <c r="G139" s="14">
        <f t="shared" ca="1" si="14"/>
        <v>0.22168896278940872</v>
      </c>
      <c r="H139" s="14">
        <f t="shared" ca="1" si="14"/>
        <v>0.25315336877199168</v>
      </c>
      <c r="I139" s="14">
        <f t="shared" ca="1" si="14"/>
        <v>4.7174564784722747E-2</v>
      </c>
      <c r="K139" s="3"/>
      <c r="L139" s="3"/>
      <c r="N139" s="22">
        <f>9+8*($M$1-1)</f>
        <v>25</v>
      </c>
    </row>
    <row r="140" spans="1:29" s="7" customFormat="1">
      <c r="A140" s="4"/>
      <c r="B140" s="5"/>
      <c r="C140" s="6"/>
      <c r="D140" s="6"/>
      <c r="E140" s="6"/>
      <c r="F140" s="6"/>
      <c r="G140" s="6"/>
      <c r="H140" s="6"/>
      <c r="I140" s="6"/>
      <c r="J140" s="3"/>
      <c r="K140" s="34"/>
      <c r="L140" s="34"/>
      <c r="M140" s="22"/>
      <c r="N140" s="22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18"/>
      <c r="AC140" s="18"/>
    </row>
    <row r="141" spans="1:29">
      <c r="N141" s="3"/>
      <c r="Q141" s="22"/>
    </row>
    <row r="142" spans="1:29">
      <c r="A142" s="34" t="str">
        <f ca="1">CONCATENATE("Figure ", RIGHT(A137,LEN(A137)-6))</f>
        <v>Figure 15b. Six-Year Completion Rates for Class of 2012, Student-Weighted Totals</v>
      </c>
      <c r="Q142" s="22"/>
    </row>
    <row r="143" spans="1:29">
      <c r="Q143" s="22"/>
    </row>
    <row r="163" spans="1:1">
      <c r="A163" s="26"/>
    </row>
    <row r="164" spans="1:1">
      <c r="A164" s="26" t="s">
        <v>54</v>
      </c>
    </row>
  </sheetData>
  <pageMargins left="0.7" right="0.7" top="0.75" bottom="0.75" header="0.3" footer="0.3"/>
  <pageSetup scale="87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64"/>
  <sheetViews>
    <sheetView workbookViewId="0">
      <selection activeCell="M2" sqref="M2"/>
    </sheetView>
  </sheetViews>
  <sheetFormatPr defaultColWidth="9.140625" defaultRowHeight="14.45"/>
  <cols>
    <col min="1" max="1" width="11.7109375" style="34" customWidth="1"/>
    <col min="2" max="2" width="10.7109375" style="37" customWidth="1"/>
    <col min="3" max="9" width="10.7109375" style="34" customWidth="1"/>
    <col min="10" max="12" width="9.140625" style="34"/>
    <col min="13" max="16" width="9.140625" style="22" customWidth="1"/>
    <col min="17" max="17" width="9.140625" style="3" customWidth="1"/>
    <col min="18" max="23" width="9.140625" style="22" customWidth="1"/>
    <col min="24" max="27" width="9.140625" style="22"/>
    <col min="28" max="29" width="9.140625" style="17"/>
    <col min="30" max="16384" width="9.140625" style="34"/>
  </cols>
  <sheetData>
    <row r="1" spans="1:30" ht="31.9" thickBot="1">
      <c r="A1" s="15" t="str">
        <f ca="1">INDIRECT(CONCATENATE("'All DATA'!A",$N1))</f>
        <v>Low Minority Schools</v>
      </c>
      <c r="M1" s="25">
        <v>4</v>
      </c>
      <c r="N1" s="22">
        <f>2+8*($M$1-1)</f>
        <v>26</v>
      </c>
      <c r="O1" s="22" t="s">
        <v>28</v>
      </c>
      <c r="P1" s="22" t="s">
        <v>29</v>
      </c>
      <c r="Q1" s="22" t="s">
        <v>30</v>
      </c>
      <c r="R1" s="22" t="s">
        <v>31</v>
      </c>
      <c r="S1" s="22" t="s">
        <v>32</v>
      </c>
      <c r="T1" s="22" t="s">
        <v>33</v>
      </c>
      <c r="U1" s="22" t="s">
        <v>34</v>
      </c>
      <c r="V1" s="22" t="s">
        <v>35</v>
      </c>
      <c r="W1" s="22" t="s">
        <v>36</v>
      </c>
      <c r="X1" s="22" t="s">
        <v>37</v>
      </c>
      <c r="Y1" s="22" t="s">
        <v>38</v>
      </c>
      <c r="Z1" s="22" t="s">
        <v>39</v>
      </c>
      <c r="AA1" s="22" t="s">
        <v>40</v>
      </c>
      <c r="AD1" s="3"/>
    </row>
    <row r="2" spans="1:30" ht="15" thickBot="1">
      <c r="A2" s="34" t="str">
        <f ca="1">CONCATENATE("Table ",N2,"a. College Enrollment Rates in the First Fall after High School Graduation for Classes ",A4," and ",A5,", School Percentile Distribution")</f>
        <v>Table 16a. College Enrollment Rates in the First Fall after High School Graduation for Classes 2017 and 2018, School Percentile Distribution</v>
      </c>
      <c r="N2" s="22">
        <f>1+5*($M$1-1)</f>
        <v>16</v>
      </c>
    </row>
    <row r="3" spans="1:30" ht="29.45" thickBot="1">
      <c r="A3" s="10"/>
      <c r="B3" s="19" t="s">
        <v>41</v>
      </c>
      <c r="C3" s="11" t="s">
        <v>42</v>
      </c>
      <c r="D3" s="11" t="s">
        <v>43</v>
      </c>
      <c r="E3" s="11" t="s">
        <v>44</v>
      </c>
    </row>
    <row r="4" spans="1:30" ht="15" thickBot="1">
      <c r="A4" s="12">
        <f ca="1">INDIRECT(CONCATENATE("'ALL DATA'!",O$1,$N4))</f>
        <v>2017</v>
      </c>
      <c r="B4" s="13">
        <f ca="1">INDIRECT(CONCATENATE("'ALL DATA'!",X$1,$N4))</f>
        <v>3388</v>
      </c>
      <c r="C4" s="14">
        <f ca="1">IF(ISBLANK(INDIRECT(CONCATENATE("'ALL DATA'!",Y$1,$N4))),"*",INDIRECT(CONCATENATE("'ALL DATA'!",Y$1,$N4)))</f>
        <v>0.52989028213166145</v>
      </c>
      <c r="D4" s="14">
        <f t="shared" ref="D4:E5" ca="1" si="0">IF(ISBLANK(INDIRECT(CONCATENATE("'ALL DATA'!",Z$1,$N4))),"*",INDIRECT(CONCATENATE("'ALL DATA'!",Z$1,$N4)))</f>
        <v>0.65249999999999997</v>
      </c>
      <c r="E4" s="14">
        <f t="shared" ca="1" si="0"/>
        <v>0.76470588235294112</v>
      </c>
      <c r="N4" s="22">
        <f>2+8*($M$1-1)</f>
        <v>26</v>
      </c>
    </row>
    <row r="5" spans="1:30" ht="15" thickBot="1">
      <c r="A5" s="12">
        <f ca="1">INDIRECT(CONCATENATE("'ALL DATA'!",O$1,$N5))</f>
        <v>2018</v>
      </c>
      <c r="B5" s="13">
        <f ca="1">INDIRECT(CONCATENATE("'ALL DATA'!",X$1,$N5))</f>
        <v>2798</v>
      </c>
      <c r="C5" s="14">
        <f ca="1">IF(ISBLANK(INDIRECT(CONCATENATE("'ALL DATA'!",Y$1,$N5))),"*",INDIRECT(CONCATENATE("'ALL DATA'!",Y$1,$N5)))</f>
        <v>0.53550295857988162</v>
      </c>
      <c r="D5" s="14">
        <f t="shared" ca="1" si="0"/>
        <v>0.6625273472406249</v>
      </c>
      <c r="E5" s="14">
        <f t="shared" ca="1" si="0"/>
        <v>0.7686274509803922</v>
      </c>
      <c r="N5" s="22">
        <f>3+8*($M$1-1)</f>
        <v>27</v>
      </c>
    </row>
    <row r="8" spans="1:30" ht="15" thickBot="1">
      <c r="A8" s="34" t="str">
        <f ca="1">CONCATENATE("Table ",N8,"b. College Enrollment Rates in the First Fall after High School Graduation for Classes ",A10," and ",A11,", Student-Weighted Totals")</f>
        <v>Table 16b. College Enrollment Rates in the First Fall after High School Graduation for Classes 2017 and 2018, Student-Weighted Totals</v>
      </c>
      <c r="N8" s="22">
        <f>1+5*($M$1-1)</f>
        <v>16</v>
      </c>
      <c r="Q8" s="22"/>
      <c r="R8" s="3"/>
    </row>
    <row r="9" spans="1:30" ht="29.45" thickBot="1">
      <c r="A9" s="10"/>
      <c r="B9" s="19" t="s">
        <v>45</v>
      </c>
      <c r="C9" s="11" t="s">
        <v>46</v>
      </c>
      <c r="D9" s="11" t="s">
        <v>47</v>
      </c>
      <c r="E9" s="11" t="s">
        <v>48</v>
      </c>
      <c r="F9" s="11" t="s">
        <v>49</v>
      </c>
      <c r="G9" s="11" t="s">
        <v>50</v>
      </c>
      <c r="H9" s="11" t="s">
        <v>51</v>
      </c>
      <c r="I9" s="11" t="s">
        <v>52</v>
      </c>
      <c r="J9" s="7"/>
      <c r="K9" s="7"/>
      <c r="L9" s="7"/>
      <c r="N9" s="23"/>
    </row>
    <row r="10" spans="1:30" ht="15" thickBot="1">
      <c r="A10" s="12">
        <f ca="1">INDIRECT(CONCATENATE("'All DATA'!",O$1,$N10))</f>
        <v>2017</v>
      </c>
      <c r="B10" s="13">
        <f t="shared" ref="B10:B11" ca="1" si="1">INDIRECT(CONCATENATE("'All DATA'!",P$1,$N10))</f>
        <v>726492</v>
      </c>
      <c r="C10" s="14">
        <f ca="1">IF(ISBLANK(INDIRECT(CONCATENATE("'All DATA'!",Q$1,$N10))),"*",INDIRECT(CONCATENATE("'All DATA'!",Q$1,$N10)))</f>
        <v>0.69080870814819706</v>
      </c>
      <c r="D10" s="14">
        <f t="shared" ref="D10:I11" ca="1" si="2">IF(ISBLANK(INDIRECT(CONCATENATE("'All DATA'!",R$1,$N10))),"*",INDIRECT(CONCATENATE("'All DATA'!",R$1,$N10)))</f>
        <v>0.54028261839084257</v>
      </c>
      <c r="E10" s="14">
        <f t="shared" ca="1" si="2"/>
        <v>0.15052608975735451</v>
      </c>
      <c r="F10" s="14">
        <f t="shared" ca="1" si="2"/>
        <v>0.1864507799122358</v>
      </c>
      <c r="G10" s="14">
        <f t="shared" ca="1" si="2"/>
        <v>0.50435792823596126</v>
      </c>
      <c r="H10" s="14">
        <f t="shared" ca="1" si="2"/>
        <v>0.5226857281291466</v>
      </c>
      <c r="I10" s="14">
        <f t="shared" ca="1" si="2"/>
        <v>0.16812298001905046</v>
      </c>
      <c r="N10" s="22">
        <f>2+8*($M$1-1)</f>
        <v>26</v>
      </c>
    </row>
    <row r="11" spans="1:30" s="7" customFormat="1" ht="15" thickBot="1">
      <c r="A11" s="12">
        <f ca="1">INDIRECT(CONCATENATE("'All DATA'!",O$1,$N11))</f>
        <v>2018</v>
      </c>
      <c r="B11" s="13">
        <f t="shared" ca="1" si="1"/>
        <v>629262</v>
      </c>
      <c r="C11" s="14">
        <f ca="1">IF(ISBLANK(INDIRECT(CONCATENATE("'All DATA'!",Q$1,$N11))),"*",INDIRECT(CONCATENATE("'All DATA'!",Q$1,$N11)))</f>
        <v>0.69183106559747765</v>
      </c>
      <c r="D11" s="14">
        <f t="shared" ca="1" si="2"/>
        <v>0.54967724095845605</v>
      </c>
      <c r="E11" s="14">
        <f t="shared" ca="1" si="2"/>
        <v>0.1421538246390216</v>
      </c>
      <c r="F11" s="14">
        <f t="shared" ca="1" si="2"/>
        <v>0.19337255388057756</v>
      </c>
      <c r="G11" s="14">
        <f t="shared" ca="1" si="2"/>
        <v>0.49845851171690009</v>
      </c>
      <c r="H11" s="14">
        <f t="shared" ca="1" si="2"/>
        <v>0.52247871315922456</v>
      </c>
      <c r="I11" s="14">
        <f t="shared" ca="1" si="2"/>
        <v>0.16935235243825306</v>
      </c>
      <c r="J11" s="34"/>
      <c r="K11" s="34"/>
      <c r="L11" s="34"/>
      <c r="M11" s="22"/>
      <c r="N11" s="22">
        <f>3+8*($M$1-1)</f>
        <v>27</v>
      </c>
      <c r="O11" s="23"/>
      <c r="P11" s="23"/>
      <c r="Q11" s="23"/>
      <c r="R11" s="23"/>
      <c r="S11" s="23"/>
      <c r="T11" s="24"/>
      <c r="U11" s="23"/>
      <c r="V11" s="23"/>
      <c r="W11" s="23"/>
      <c r="X11" s="23"/>
      <c r="Y11" s="23"/>
      <c r="Z11" s="23"/>
      <c r="AA11" s="23"/>
      <c r="AB11" s="18"/>
      <c r="AC11" s="18"/>
    </row>
    <row r="12" spans="1:30">
      <c r="Q12" s="22"/>
      <c r="S12" s="3"/>
    </row>
    <row r="13" spans="1:30">
      <c r="Q13" s="22"/>
      <c r="R13" s="3"/>
    </row>
    <row r="14" spans="1:30">
      <c r="A14" s="34" t="str">
        <f ca="1">CONCATENATE("Figure ", RIGHT(A8,LEN(A8)-6))</f>
        <v>Figure 16b. College Enrollment Rates in the First Fall after High School Graduation for Classes 2017 and 2018, Student-Weighted Totals</v>
      </c>
      <c r="Q14" s="22"/>
      <c r="U14" s="3"/>
    </row>
    <row r="15" spans="1:30">
      <c r="Q15" s="22"/>
      <c r="X15" s="3"/>
    </row>
    <row r="35" spans="1:14" ht="15" thickBot="1">
      <c r="A35" s="9" t="str">
        <f ca="1">CONCATENATE("Table ",N35,"a. College Enrollment Rates in the First Year after High School Graduation for Classes ",A37," and ",A38,", School Percentile Distribution")</f>
        <v>Table 17a. College Enrollment Rates in the First Year after High School Graduation for Classes 2016 and 2017, School Percentile Distribution</v>
      </c>
      <c r="N35" s="22">
        <f>2+5*($M$1-1)</f>
        <v>17</v>
      </c>
    </row>
    <row r="36" spans="1:14" ht="29.45" thickBot="1">
      <c r="A36" s="10"/>
      <c r="B36" s="19" t="s">
        <v>41</v>
      </c>
      <c r="C36" s="11" t="s">
        <v>42</v>
      </c>
      <c r="D36" s="11" t="s">
        <v>43</v>
      </c>
      <c r="E36" s="11" t="s">
        <v>44</v>
      </c>
    </row>
    <row r="37" spans="1:14" ht="15" thickBot="1">
      <c r="A37" s="12">
        <f ca="1">INDIRECT(CONCATENATE("'ALL DATA'!",O$1,$N37))</f>
        <v>2016</v>
      </c>
      <c r="B37" s="13">
        <f ca="1">INDIRECT(CONCATENATE("'ALL DATA'!",X$1,$N37))</f>
        <v>3402</v>
      </c>
      <c r="C37" s="14">
        <f ca="1">IF(ISBLANK(INDIRECT(CONCATENATE("'ALL DATA'!",Y$1,$N37))),"*",INDIRECT(CONCATENATE("'ALL DATA'!",Y$1,$N37)))</f>
        <v>0.57499999999999996</v>
      </c>
      <c r="D37" s="14">
        <f t="shared" ref="D37:E38" ca="1" si="3">IF(ISBLANK(INDIRECT(CONCATENATE("'ALL DATA'!",Z$1,$N37))),"*",INDIRECT(CONCATENATE("'ALL DATA'!",Z$1,$N37)))</f>
        <v>0.68934345304208322</v>
      </c>
      <c r="E37" s="14">
        <f t="shared" ca="1" si="3"/>
        <v>0.79780219780219785</v>
      </c>
      <c r="N37" s="22">
        <f>4+8*($M$1-1)</f>
        <v>28</v>
      </c>
    </row>
    <row r="38" spans="1:14" ht="15" thickBot="1">
      <c r="A38" s="12">
        <f ca="1">INDIRECT(CONCATENATE("'ALL DATA'!",O$1,$N38))</f>
        <v>2017</v>
      </c>
      <c r="B38" s="13">
        <f ca="1">INDIRECT(CONCATENATE("'ALL DATA'!",X$1,$N38))</f>
        <v>3388</v>
      </c>
      <c r="C38" s="14">
        <f ca="1">IF(ISBLANK(INDIRECT(CONCATENATE("'ALL DATA'!",Y$1,$N38))),"*",INDIRECT(CONCATENATE("'ALL DATA'!",Y$1,$N38)))</f>
        <v>0.56222345132743357</v>
      </c>
      <c r="D38" s="14">
        <f t="shared" ca="1" si="3"/>
        <v>0.68253968253968256</v>
      </c>
      <c r="E38" s="14">
        <f t="shared" ca="1" si="3"/>
        <v>0.79442301535271609</v>
      </c>
      <c r="N38" s="22">
        <f>5+8*($M$1-1)</f>
        <v>29</v>
      </c>
    </row>
    <row r="41" spans="1:14" ht="15" thickBot="1">
      <c r="A41" s="9" t="str">
        <f ca="1">CONCATENATE("Table ",N41,"b. College Enrollment Rates in the First Year after High School Graduation for Classes ",A43," and ",A44,", Student-Weighted Totals")</f>
        <v>Table 17b. College Enrollment Rates in the First Year after High School Graduation for Classes 2016 and 2017, Student-Weighted Totals</v>
      </c>
      <c r="N41" s="22">
        <f>2+5*($M$1-1)</f>
        <v>17</v>
      </c>
    </row>
    <row r="42" spans="1:14" ht="29.45" thickBot="1">
      <c r="A42" s="10"/>
      <c r="B42" s="19" t="s">
        <v>45</v>
      </c>
      <c r="C42" s="11" t="s">
        <v>46</v>
      </c>
      <c r="D42" s="11" t="s">
        <v>47</v>
      </c>
      <c r="E42" s="11" t="s">
        <v>48</v>
      </c>
      <c r="F42" s="11" t="s">
        <v>49</v>
      </c>
      <c r="G42" s="11" t="s">
        <v>50</v>
      </c>
      <c r="H42" s="11" t="s">
        <v>51</v>
      </c>
      <c r="I42" s="11" t="s">
        <v>52</v>
      </c>
      <c r="J42" s="7"/>
    </row>
    <row r="43" spans="1:14" ht="15" thickBot="1">
      <c r="A43" s="12">
        <f ca="1">INDIRECT(CONCATENATE("'All DATA'!",O$1,$N43))</f>
        <v>2016</v>
      </c>
      <c r="B43" s="13">
        <f t="shared" ref="B43:B44" ca="1" si="4">INDIRECT(CONCATENATE("'All DATA'!",P$1,$N43))</f>
        <v>741374</v>
      </c>
      <c r="C43" s="14">
        <f ca="1">IF(ISBLANK(INDIRECT(CONCATENATE("'All DATA'!",Q$1,$N43))),"*",INDIRECT(CONCATENATE("'All DATA'!",Q$1,$N43)))</f>
        <v>0.7292419210816673</v>
      </c>
      <c r="D43" s="14">
        <f t="shared" ref="D43:I44" ca="1" si="5">IF(ISBLANK(INDIRECT(CONCATENATE("'All DATA'!",R$1,$N43))),"*",INDIRECT(CONCATENATE("'All DATA'!",R$1,$N43)))</f>
        <v>0.57158734997450678</v>
      </c>
      <c r="E43" s="14">
        <f t="shared" ca="1" si="5"/>
        <v>0.1576545711071605</v>
      </c>
      <c r="F43" s="14">
        <f t="shared" ca="1" si="5"/>
        <v>0.20792069859477133</v>
      </c>
      <c r="G43" s="14">
        <f t="shared" ca="1" si="5"/>
        <v>0.52132122248689594</v>
      </c>
      <c r="H43" s="14">
        <f t="shared" ca="1" si="5"/>
        <v>0.55316210171924018</v>
      </c>
      <c r="I43" s="14">
        <f t="shared" ca="1" si="5"/>
        <v>0.17607981936242706</v>
      </c>
      <c r="N43" s="22">
        <f>4+8*($M$1-1)</f>
        <v>28</v>
      </c>
    </row>
    <row r="44" spans="1:14" ht="15" thickBot="1">
      <c r="A44" s="12">
        <f ca="1">INDIRECT(CONCATENATE("'All DATA'!",O$1,$N44))</f>
        <v>2017</v>
      </c>
      <c r="B44" s="13">
        <f t="shared" ca="1" si="4"/>
        <v>726492</v>
      </c>
      <c r="C44" s="14">
        <f ca="1">IF(ISBLANK(INDIRECT(CONCATENATE("'All DATA'!",Q$1,$N44))),"*",INDIRECT(CONCATENATE("'All DATA'!",Q$1,$N44)))</f>
        <v>0.72229838731878671</v>
      </c>
      <c r="D44" s="14">
        <f t="shared" ca="1" si="5"/>
        <v>0.56678807199528691</v>
      </c>
      <c r="E44" s="14">
        <f t="shared" ca="1" si="5"/>
        <v>0.15551031532349976</v>
      </c>
      <c r="F44" s="14">
        <f t="shared" ca="1" si="5"/>
        <v>0.20155762210733222</v>
      </c>
      <c r="G44" s="14">
        <f t="shared" ca="1" si="5"/>
        <v>0.52074076521145451</v>
      </c>
      <c r="H44" s="14">
        <f t="shared" ca="1" si="5"/>
        <v>0.54835015389020114</v>
      </c>
      <c r="I44" s="14">
        <f t="shared" ca="1" si="5"/>
        <v>0.17394823342858559</v>
      </c>
      <c r="N44" s="22">
        <f>5+8*($M$1-1)</f>
        <v>29</v>
      </c>
    </row>
    <row r="47" spans="1:14">
      <c r="A47" s="34" t="str">
        <f ca="1">CONCATENATE("Figure ", RIGHT(A41,LEN(A41)-6))</f>
        <v>Figure 17b. College Enrollment Rates in the First Year after High School Graduation for Classes 2016 and 2017, Student-Weighted Totals</v>
      </c>
    </row>
    <row r="68" spans="1:29" ht="15" thickBot="1">
      <c r="A68" s="9" t="str">
        <f ca="1">CONCATENATE("Table ",N68,"a. College Enrollment Rates in the First Two Years after High School Graduation for Classes ",A70," and ",A71,", School Percentile Distribution")</f>
        <v>Table 18a. College Enrollment Rates in the First Two Years after High School Graduation for Classes 2015 and 2016, School Percentile Distribution</v>
      </c>
      <c r="N68" s="22">
        <f>3+5*($M$1-1)</f>
        <v>18</v>
      </c>
    </row>
    <row r="69" spans="1:29" ht="29.45" thickBot="1">
      <c r="A69" s="10"/>
      <c r="B69" s="19" t="s">
        <v>41</v>
      </c>
      <c r="C69" s="11" t="s">
        <v>42</v>
      </c>
      <c r="D69" s="11" t="s">
        <v>43</v>
      </c>
      <c r="E69" s="11" t="s">
        <v>44</v>
      </c>
    </row>
    <row r="70" spans="1:29" ht="15" thickBot="1">
      <c r="A70" s="12">
        <f ca="1">INDIRECT(CONCATENATE("'ALL DATA'!",O$1,$N70))</f>
        <v>2015</v>
      </c>
      <c r="B70" s="13">
        <f ca="1">INDIRECT(CONCATENATE("'ALL DATA'!",X$1,$N70))</f>
        <v>3417</v>
      </c>
      <c r="C70" s="14">
        <f ca="1">IF(ISBLANK(INDIRECT(CONCATENATE("'ALL DATA'!",Y$1,$N70))),"*",INDIRECT(CONCATENATE("'ALL DATA'!",Y$1,$N70)))</f>
        <v>0.61538461538461542</v>
      </c>
      <c r="D70" s="14">
        <f t="shared" ref="D70:E71" ca="1" si="6">IF(ISBLANK(INDIRECT(CONCATENATE("'ALL DATA'!",Z$1,$N70))),"*",INDIRECT(CONCATENATE("'ALL DATA'!",Z$1,$N70)))</f>
        <v>0.73333333333333328</v>
      </c>
      <c r="E70" s="14">
        <f t="shared" ca="1" si="6"/>
        <v>0.83602150537634412</v>
      </c>
      <c r="N70" s="22">
        <f>6+8*($M$1-1)</f>
        <v>30</v>
      </c>
    </row>
    <row r="71" spans="1:29" ht="15" thickBot="1">
      <c r="A71" s="12">
        <f ca="1">INDIRECT(CONCATENATE("'ALL DATA'!",O$1,$N71))</f>
        <v>2016</v>
      </c>
      <c r="B71" s="13">
        <f ca="1">INDIRECT(CONCATENATE("'ALL DATA'!",X$1,$N71))</f>
        <v>3402</v>
      </c>
      <c r="C71" s="14">
        <f ca="1">IF(ISBLANK(INDIRECT(CONCATENATE("'ALL DATA'!",Y$1,$N71))),"*",INDIRECT(CONCATENATE("'ALL DATA'!",Y$1,$N71)))</f>
        <v>0.61452513966480449</v>
      </c>
      <c r="D71" s="14">
        <f t="shared" ca="1" si="6"/>
        <v>0.72792306415999797</v>
      </c>
      <c r="E71" s="14">
        <f t="shared" ca="1" si="6"/>
        <v>0.83193277310924374</v>
      </c>
      <c r="N71" s="22">
        <f>7+8*($M$1-1)</f>
        <v>31</v>
      </c>
    </row>
    <row r="74" spans="1:29" ht="15" thickBot="1">
      <c r="A74" s="9" t="str">
        <f ca="1">CONCATENATE("Table ",N74,"b. College Enrollment Rates in the First Two Years after High School Graduation for Classes ",A76," and ",A77,", Student-Weighted Totals")</f>
        <v>Table 18b. College Enrollment Rates in the First Two Years after High School Graduation for Classes 2015 and 2016, Student-Weighted Totals</v>
      </c>
      <c r="N74" s="22">
        <f>3+5*($M$1-1)</f>
        <v>18</v>
      </c>
    </row>
    <row r="75" spans="1:29" ht="29.45" thickBot="1">
      <c r="A75" s="10"/>
      <c r="B75" s="19" t="s">
        <v>45</v>
      </c>
      <c r="C75" s="11" t="s">
        <v>46</v>
      </c>
      <c r="D75" s="11" t="s">
        <v>47</v>
      </c>
      <c r="E75" s="11" t="s">
        <v>48</v>
      </c>
      <c r="F75" s="11" t="s">
        <v>49</v>
      </c>
      <c r="G75" s="11" t="s">
        <v>50</v>
      </c>
      <c r="H75" s="11" t="s">
        <v>51</v>
      </c>
      <c r="I75" s="11" t="s">
        <v>52</v>
      </c>
      <c r="J75" s="7"/>
      <c r="K75" s="7"/>
      <c r="L75" s="7"/>
      <c r="N75" s="23"/>
    </row>
    <row r="76" spans="1:29" ht="15" thickBot="1">
      <c r="A76" s="12">
        <f ca="1">INDIRECT(CONCATENATE("'All DATA'!",O$1,$N76))</f>
        <v>2015</v>
      </c>
      <c r="B76" s="13">
        <f t="shared" ref="B76:B77" ca="1" si="7">INDIRECT(CONCATENATE("'All DATA'!",P$1,$N76))</f>
        <v>739828</v>
      </c>
      <c r="C76" s="14">
        <f ca="1">IF(ISBLANK(INDIRECT(CONCATENATE("'All DATA'!",Q$1,$N76))),"*",INDIRECT(CONCATENATE("'All DATA'!",Q$1,$N76)))</f>
        <v>0.76811637299480418</v>
      </c>
      <c r="D76" s="14">
        <f t="shared" ref="D76:I77" ca="1" si="8">IF(ISBLANK(INDIRECT(CONCATENATE("'All DATA'!",R$1,$N76))),"*",INDIRECT(CONCATENATE("'All DATA'!",R$1,$N76)))</f>
        <v>0.604718934671302</v>
      </c>
      <c r="E76" s="14">
        <f t="shared" ca="1" si="8"/>
        <v>0.16339743832350223</v>
      </c>
      <c r="F76" s="14">
        <f t="shared" ca="1" si="8"/>
        <v>0.23128754250988068</v>
      </c>
      <c r="G76" s="14">
        <f t="shared" ca="1" si="8"/>
        <v>0.53682883048492347</v>
      </c>
      <c r="H76" s="14">
        <f t="shared" ca="1" si="8"/>
        <v>0.58469671329011608</v>
      </c>
      <c r="I76" s="14">
        <f t="shared" ca="1" si="8"/>
        <v>0.18341965970468813</v>
      </c>
      <c r="K76" s="3"/>
      <c r="L76" s="3"/>
      <c r="N76" s="22">
        <f>6+8*($M$1-1)</f>
        <v>30</v>
      </c>
    </row>
    <row r="77" spans="1:29" ht="15" thickBot="1">
      <c r="A77" s="12">
        <f ca="1">INDIRECT(CONCATENATE("'All DATA'!",O$1,$N77))</f>
        <v>2016</v>
      </c>
      <c r="B77" s="13">
        <f t="shared" ca="1" si="7"/>
        <v>741374</v>
      </c>
      <c r="C77" s="14">
        <f ca="1">IF(ISBLANK(INDIRECT(CONCATENATE("'All DATA'!",Q$1,$N77))),"*",INDIRECT(CONCATENATE("'All DATA'!",Q$1,$N77)))</f>
        <v>0.7655515299970056</v>
      </c>
      <c r="D77" s="14">
        <f t="shared" ca="1" si="8"/>
        <v>0.60246245484735095</v>
      </c>
      <c r="E77" s="14">
        <f t="shared" ca="1" si="8"/>
        <v>0.16308907514965457</v>
      </c>
      <c r="F77" s="14">
        <f t="shared" ca="1" si="8"/>
        <v>0.22951978353705418</v>
      </c>
      <c r="G77" s="14">
        <f t="shared" ca="1" si="8"/>
        <v>0.53603174645995144</v>
      </c>
      <c r="H77" s="14">
        <f t="shared" ca="1" si="8"/>
        <v>0.58155532834979373</v>
      </c>
      <c r="I77" s="14">
        <f t="shared" ca="1" si="8"/>
        <v>0.18399620164721181</v>
      </c>
      <c r="K77" s="3"/>
      <c r="L77" s="3"/>
      <c r="N77" s="22">
        <f>7+8*($M$1-1)</f>
        <v>31</v>
      </c>
    </row>
    <row r="78" spans="1:29" s="7" customFormat="1">
      <c r="A78" s="4"/>
      <c r="B78" s="5"/>
      <c r="C78" s="6"/>
      <c r="D78" s="6"/>
      <c r="E78" s="6"/>
      <c r="F78" s="6"/>
      <c r="G78" s="6"/>
      <c r="H78" s="6"/>
      <c r="I78" s="6"/>
      <c r="J78" s="3"/>
      <c r="K78" s="34"/>
      <c r="L78" s="34"/>
      <c r="M78" s="22"/>
      <c r="N78" s="22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18"/>
      <c r="AC78" s="18"/>
    </row>
    <row r="79" spans="1:29">
      <c r="N79" s="3"/>
      <c r="Q79" s="22"/>
    </row>
    <row r="80" spans="1:29">
      <c r="A80" s="34" t="str">
        <f ca="1">CONCATENATE("Figure ", RIGHT(A74,LEN(A74)-6))</f>
        <v>Figure 18b. College Enrollment Rates in the First Two Years after High School Graduation for Classes 2015 and 2016, Student-Weighted Totals</v>
      </c>
      <c r="Q80" s="22"/>
    </row>
    <row r="81" spans="17:17">
      <c r="Q81" s="22"/>
    </row>
    <row r="101" spans="1:29" ht="15" thickBot="1">
      <c r="A101" s="9" t="str">
        <f ca="1">CONCATENATE("Table ",N101,"a. Persistence Rates from First to Second Year of College for Class of ",A103,", School Percentile Distribution")</f>
        <v>Table 19a. Persistence Rates from First to Second Year of College for Class of 2016, School Percentile Distribution</v>
      </c>
      <c r="N101" s="22">
        <f>4+5*($M$1-1)</f>
        <v>19</v>
      </c>
    </row>
    <row r="102" spans="1:29" ht="29.45" thickBot="1">
      <c r="A102" s="10"/>
      <c r="B102" s="19" t="s">
        <v>41</v>
      </c>
      <c r="C102" s="11" t="s">
        <v>42</v>
      </c>
      <c r="D102" s="11" t="s">
        <v>43</v>
      </c>
      <c r="E102" s="11" t="s">
        <v>44</v>
      </c>
    </row>
    <row r="103" spans="1:29" ht="15" thickBot="1">
      <c r="A103" s="12">
        <f ca="1">INDIRECT(CONCATENATE("'ALL DATA'!",O$1,$N103))</f>
        <v>2016</v>
      </c>
      <c r="B103" s="13">
        <f ca="1">INDIRECT(CONCATENATE("'ALL DATA'!",X$1,$N103))</f>
        <v>3402</v>
      </c>
      <c r="C103" s="14">
        <f ca="1">IF(ISBLANK(INDIRECT(CONCATENATE("'ALL DATA'!",Y$1,$N103))),"*",INDIRECT(CONCATENATE("'ALL DATA'!",Y$1,$N103)))</f>
        <v>0.79493589743589743</v>
      </c>
      <c r="D103" s="14">
        <f t="shared" ref="D103:E103" ca="1" si="9">IF(ISBLANK(INDIRECT(CONCATENATE("'ALL DATA'!",Z$1,$N103))),"*",INDIRECT(CONCATENATE("'ALL DATA'!",Z$1,$N103)))</f>
        <v>0.86419753086419748</v>
      </c>
      <c r="E103" s="14">
        <f t="shared" ca="1" si="9"/>
        <v>0.91706450664072225</v>
      </c>
      <c r="N103" s="22">
        <f>8+8*($M$1-1)</f>
        <v>32</v>
      </c>
    </row>
    <row r="106" spans="1:29" ht="15" thickBot="1">
      <c r="A106" s="9" t="str">
        <f ca="1">CONCATENATE("Table ",N106,"b. Persistence Rates from First to Second Year of College for Class of ",A108,", Student-Weighted Totals")</f>
        <v>Table 19b. Persistence Rates from First to Second Year of College for Class of 2016, Student-Weighted Totals</v>
      </c>
      <c r="N106" s="22">
        <f>4+5*($M$1-1)</f>
        <v>19</v>
      </c>
    </row>
    <row r="107" spans="1:29" ht="43.9" thickBot="1">
      <c r="A107" s="10"/>
      <c r="B107" s="19" t="s">
        <v>53</v>
      </c>
      <c r="C107" s="11" t="s">
        <v>46</v>
      </c>
      <c r="D107" s="11" t="s">
        <v>47</v>
      </c>
      <c r="E107" s="11" t="s">
        <v>48</v>
      </c>
      <c r="F107" s="11" t="s">
        <v>49</v>
      </c>
      <c r="G107" s="11" t="s">
        <v>50</v>
      </c>
      <c r="H107" s="11" t="s">
        <v>51</v>
      </c>
      <c r="I107" s="11" t="s">
        <v>52</v>
      </c>
      <c r="J107" s="7"/>
      <c r="K107" s="7"/>
      <c r="L107" s="7"/>
      <c r="N107" s="23"/>
    </row>
    <row r="108" spans="1:29" ht="15" thickBot="1">
      <c r="A108" s="12">
        <f ca="1">INDIRECT(CONCATENATE("'All DATA'!",O$1,$N108))</f>
        <v>2016</v>
      </c>
      <c r="B108" s="13">
        <f t="shared" ref="B108" ca="1" si="10">INDIRECT(CONCATENATE("'All DATA'!",P$1,$N108))</f>
        <v>540641</v>
      </c>
      <c r="C108" s="14">
        <f ca="1">IF(ISBLANK(INDIRECT(CONCATENATE("'All DATA'!",Q$1,$N108))),"*",INDIRECT(CONCATENATE("'All DATA'!",Q$1,$N108)))</f>
        <v>0.88295190338875518</v>
      </c>
      <c r="D108" s="14">
        <f t="shared" ref="D108:I108" ca="1" si="11">IF(ISBLANK(INDIRECT(CONCATENATE("'All DATA'!",R$1,$N108))),"*",INDIRECT(CONCATENATE("'All DATA'!",R$1,$N108)))</f>
        <v>0.8675925051916179</v>
      </c>
      <c r="E108" s="14">
        <f t="shared" ca="1" si="11"/>
        <v>0.93863844422960108</v>
      </c>
      <c r="F108" s="14">
        <f t="shared" ca="1" si="11"/>
        <v>0.7538648173496727</v>
      </c>
      <c r="G108" s="14">
        <f t="shared" ca="1" si="11"/>
        <v>0.93443623963114564</v>
      </c>
      <c r="H108" s="14">
        <f t="shared" ca="1" si="11"/>
        <v>0.8663521092416484</v>
      </c>
      <c r="I108" s="14">
        <f t="shared" ca="1" si="11"/>
        <v>0.93510084954152339</v>
      </c>
      <c r="K108" s="3"/>
      <c r="L108" s="3"/>
      <c r="N108" s="22">
        <f>8+8*($M$1-1)</f>
        <v>32</v>
      </c>
    </row>
    <row r="109" spans="1:29" s="7" customFormat="1">
      <c r="A109" s="4"/>
      <c r="B109" s="5"/>
      <c r="C109" s="6"/>
      <c r="D109" s="6"/>
      <c r="E109" s="6"/>
      <c r="F109" s="6"/>
      <c r="G109" s="6"/>
      <c r="H109" s="6"/>
      <c r="I109" s="6"/>
      <c r="J109" s="3"/>
      <c r="K109" s="34"/>
      <c r="L109" s="34"/>
      <c r="M109" s="22"/>
      <c r="N109" s="22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18"/>
      <c r="AC109" s="18"/>
    </row>
    <row r="110" spans="1:29">
      <c r="N110" s="3"/>
      <c r="Q110" s="22"/>
    </row>
    <row r="111" spans="1:29">
      <c r="A111" s="34" t="str">
        <f ca="1">CONCATENATE("Figure ", RIGHT(A106,LEN(A106)-6))</f>
        <v>Figure 19b. Persistence Rates from First to Second Year of College for Class of 2016, Student-Weighted Totals</v>
      </c>
      <c r="Q111" s="22"/>
    </row>
    <row r="112" spans="1:29">
      <c r="Q112" s="22"/>
    </row>
    <row r="132" spans="1:29" ht="15" thickBot="1">
      <c r="A132" s="9" t="str">
        <f ca="1">CONCATENATE("Table ",N132,"a. Six-Year Completion Rates for Class of ",A134,", School Percentile Distribution")</f>
        <v>Table 20a. Six-Year Completion Rates for Class of 2012, School Percentile Distribution</v>
      </c>
      <c r="N132" s="22">
        <f>5+5*($M$1-1)</f>
        <v>20</v>
      </c>
    </row>
    <row r="133" spans="1:29" ht="29.45" thickBot="1">
      <c r="A133" s="10"/>
      <c r="B133" s="19" t="s">
        <v>41</v>
      </c>
      <c r="C133" s="11" t="s">
        <v>42</v>
      </c>
      <c r="D133" s="11" t="s">
        <v>43</v>
      </c>
      <c r="E133" s="11" t="s">
        <v>44</v>
      </c>
    </row>
    <row r="134" spans="1:29" ht="15" thickBot="1">
      <c r="A134" s="12">
        <f ca="1">INDIRECT(CONCATENATE("'ALL DATA'!",O$1,$N134))</f>
        <v>2012</v>
      </c>
      <c r="B134" s="13">
        <f ca="1">INDIRECT(CONCATENATE("'ALL DATA'!",X$1,$N134))</f>
        <v>3394</v>
      </c>
      <c r="C134" s="14">
        <f ca="1">IF(ISBLANK(INDIRECT(CONCATENATE("'ALL DATA'!",Y$1,$N134))),"*",INDIRECT(CONCATENATE("'ALL DATA'!",Y$1,$N134)))</f>
        <v>0.33333333333333331</v>
      </c>
      <c r="D134" s="14">
        <f t="shared" ref="D134:E134" ca="1" si="12">IF(ISBLANK(INDIRECT(CONCATENATE("'ALL DATA'!",Z$1,$N134))),"*",INDIRECT(CONCATENATE("'ALL DATA'!",Z$1,$N134)))</f>
        <v>0.44578313253012047</v>
      </c>
      <c r="E134" s="14">
        <f t="shared" ca="1" si="12"/>
        <v>0.56497175141242939</v>
      </c>
      <c r="N134" s="22">
        <f>9+8*($M$1-1)</f>
        <v>33</v>
      </c>
    </row>
    <row r="137" spans="1:29" ht="15" thickBot="1">
      <c r="A137" s="9" t="str">
        <f ca="1">CONCATENATE("Table ",N137,"b. Six-Year Completion Rates for Class of ",A139, ", Student-Weighted Totals")</f>
        <v>Table 20b. Six-Year Completion Rates for Class of 2012, Student-Weighted Totals</v>
      </c>
      <c r="N137" s="22">
        <f>5+5*($M$1-1)</f>
        <v>20</v>
      </c>
    </row>
    <row r="138" spans="1:29" ht="29.45" thickBot="1">
      <c r="A138" s="10"/>
      <c r="B138" s="19" t="s">
        <v>45</v>
      </c>
      <c r="C138" s="11" t="s">
        <v>46</v>
      </c>
      <c r="D138" s="11" t="s">
        <v>47</v>
      </c>
      <c r="E138" s="11" t="s">
        <v>48</v>
      </c>
      <c r="F138" s="11" t="s">
        <v>49</v>
      </c>
      <c r="G138" s="11" t="s">
        <v>50</v>
      </c>
      <c r="H138" s="11" t="s">
        <v>51</v>
      </c>
      <c r="I138" s="11" t="s">
        <v>52</v>
      </c>
      <c r="J138" s="7"/>
      <c r="K138" s="7"/>
      <c r="L138" s="7"/>
      <c r="N138" s="23"/>
    </row>
    <row r="139" spans="1:29" ht="15" thickBot="1">
      <c r="A139" s="12">
        <f ca="1">INDIRECT(CONCATENATE("'All DATA'!",O$1,$N139))</f>
        <v>2012</v>
      </c>
      <c r="B139" s="13">
        <f t="shared" ref="B139" ca="1" si="13">INDIRECT(CONCATENATE("'All DATA'!",P$1,$N139))</f>
        <v>757611</v>
      </c>
      <c r="C139" s="14">
        <f ca="1">IF(ISBLANK(INDIRECT(CONCATENATE("'All DATA'!",Q$1,$N139))),"*",INDIRECT(CONCATENATE("'All DATA'!",Q$1,$N139)))</f>
        <v>0.49401869825015743</v>
      </c>
      <c r="D139" s="14">
        <f t="shared" ref="D139:I139" ca="1" si="14">IF(ISBLANK(INDIRECT(CONCATENATE("'All DATA'!",R$1,$N139))),"*",INDIRECT(CONCATENATE("'All DATA'!",R$1,$N139)))</f>
        <v>0.35798582649935123</v>
      </c>
      <c r="E139" s="14">
        <f t="shared" ca="1" si="14"/>
        <v>0.13603287175080614</v>
      </c>
      <c r="F139" s="14">
        <f t="shared" ca="1" si="14"/>
        <v>8.3582471743414502E-2</v>
      </c>
      <c r="G139" s="14">
        <f t="shared" ca="1" si="14"/>
        <v>0.41043622650674288</v>
      </c>
      <c r="H139" s="14">
        <f t="shared" ca="1" si="14"/>
        <v>0.3590193384203767</v>
      </c>
      <c r="I139" s="14">
        <f t="shared" ca="1" si="14"/>
        <v>0.13499935982978073</v>
      </c>
      <c r="K139" s="3"/>
      <c r="L139" s="3"/>
      <c r="N139" s="22">
        <f>9+8*($M$1-1)</f>
        <v>33</v>
      </c>
    </row>
    <row r="140" spans="1:29" s="7" customFormat="1">
      <c r="A140" s="4"/>
      <c r="B140" s="5"/>
      <c r="C140" s="6"/>
      <c r="D140" s="6"/>
      <c r="E140" s="6"/>
      <c r="F140" s="6"/>
      <c r="G140" s="6"/>
      <c r="H140" s="6"/>
      <c r="I140" s="6"/>
      <c r="J140" s="3"/>
      <c r="K140" s="34"/>
      <c r="L140" s="34"/>
      <c r="M140" s="22"/>
      <c r="N140" s="22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18"/>
      <c r="AC140" s="18"/>
    </row>
    <row r="141" spans="1:29">
      <c r="N141" s="3"/>
      <c r="Q141" s="22"/>
    </row>
    <row r="142" spans="1:29">
      <c r="A142" s="34" t="str">
        <f ca="1">CONCATENATE("Figure ", RIGHT(A137,LEN(A137)-6))</f>
        <v>Figure 20b. Six-Year Completion Rates for Class of 2012, Student-Weighted Totals</v>
      </c>
      <c r="Q142" s="22"/>
    </row>
    <row r="143" spans="1:29">
      <c r="Q143" s="22"/>
    </row>
    <row r="163" spans="1:1">
      <c r="A163" s="26"/>
    </row>
    <row r="164" spans="1:1">
      <c r="A164" s="26" t="s">
        <v>54</v>
      </c>
    </row>
  </sheetData>
  <pageMargins left="0.7" right="0.7" top="0.75" bottom="0.75" header="0.3" footer="0.3"/>
  <pageSetup scale="87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64"/>
  <sheetViews>
    <sheetView workbookViewId="0">
      <selection activeCell="M2" sqref="M2"/>
    </sheetView>
  </sheetViews>
  <sheetFormatPr defaultColWidth="9.140625" defaultRowHeight="14.45"/>
  <cols>
    <col min="1" max="1" width="11.7109375" style="34" customWidth="1"/>
    <col min="2" max="2" width="10.7109375" style="37" customWidth="1"/>
    <col min="3" max="9" width="10.7109375" style="34" customWidth="1"/>
    <col min="10" max="12" width="9.140625" style="34"/>
    <col min="13" max="16" width="9.140625" style="22" customWidth="1"/>
    <col min="17" max="17" width="9.140625" style="3" customWidth="1"/>
    <col min="18" max="23" width="9.140625" style="22" customWidth="1"/>
    <col min="24" max="27" width="9.140625" style="22"/>
    <col min="28" max="29" width="9.140625" style="17"/>
    <col min="30" max="16384" width="9.140625" style="34"/>
  </cols>
  <sheetData>
    <row r="1" spans="1:30" ht="31.9" thickBot="1">
      <c r="A1" s="15" t="str">
        <f ca="1">INDIRECT(CONCATENATE("'All DATA'!A",$N1))</f>
        <v>Urban Schools</v>
      </c>
      <c r="M1" s="25">
        <v>5</v>
      </c>
      <c r="N1" s="22">
        <f>2+8*($M$1-1)</f>
        <v>34</v>
      </c>
      <c r="O1" s="22" t="s">
        <v>28</v>
      </c>
      <c r="P1" s="22" t="s">
        <v>29</v>
      </c>
      <c r="Q1" s="22" t="s">
        <v>30</v>
      </c>
      <c r="R1" s="22" t="s">
        <v>31</v>
      </c>
      <c r="S1" s="22" t="s">
        <v>32</v>
      </c>
      <c r="T1" s="22" t="s">
        <v>33</v>
      </c>
      <c r="U1" s="22" t="s">
        <v>34</v>
      </c>
      <c r="V1" s="22" t="s">
        <v>35</v>
      </c>
      <c r="W1" s="22" t="s">
        <v>36</v>
      </c>
      <c r="X1" s="22" t="s">
        <v>37</v>
      </c>
      <c r="Y1" s="22" t="s">
        <v>38</v>
      </c>
      <c r="Z1" s="22" t="s">
        <v>39</v>
      </c>
      <c r="AA1" s="22" t="s">
        <v>40</v>
      </c>
      <c r="AD1" s="3"/>
    </row>
    <row r="2" spans="1:30" ht="15" thickBot="1">
      <c r="A2" s="34" t="str">
        <f ca="1">CONCATENATE("Table ",N2,"a. College Enrollment Rates in the First Fall after High School Graduation for Classes ",A4," and ",A5,", School Percentile Distribution")</f>
        <v>Table 21a. College Enrollment Rates in the First Fall after High School Graduation for Classes 2017 and 2018, School Percentile Distribution</v>
      </c>
      <c r="N2" s="22">
        <f>1+5*($M$1-1)</f>
        <v>21</v>
      </c>
    </row>
    <row r="3" spans="1:30" ht="29.45" thickBot="1">
      <c r="A3" s="10"/>
      <c r="B3" s="19" t="s">
        <v>41</v>
      </c>
      <c r="C3" s="11" t="s">
        <v>42</v>
      </c>
      <c r="D3" s="11" t="s">
        <v>43</v>
      </c>
      <c r="E3" s="11" t="s">
        <v>44</v>
      </c>
    </row>
    <row r="4" spans="1:30" ht="15" thickBot="1">
      <c r="A4" s="12">
        <f ca="1">INDIRECT(CONCATENATE("'ALL DATA'!",O$1,$N4))</f>
        <v>2017</v>
      </c>
      <c r="B4" s="13">
        <f ca="1">INDIRECT(CONCATENATE("'ALL DATA'!",X$1,$N4))</f>
        <v>1647</v>
      </c>
      <c r="C4" s="14">
        <f ca="1">IF(ISBLANK(INDIRECT(CONCATENATE("'ALL DATA'!",Y$1,$N4))),"*",INDIRECT(CONCATENATE("'ALL DATA'!",Y$1,$N4)))</f>
        <v>0.48792270531400966</v>
      </c>
      <c r="D4" s="14">
        <f t="shared" ref="D4:E5" ca="1" si="0">IF(ISBLANK(INDIRECT(CONCATENATE("'ALL DATA'!",Z$1,$N4))),"*",INDIRECT(CONCATENATE("'ALL DATA'!",Z$1,$N4)))</f>
        <v>0.61990950226244346</v>
      </c>
      <c r="E4" s="14">
        <f t="shared" ca="1" si="0"/>
        <v>0.74137931034482762</v>
      </c>
      <c r="N4" s="22">
        <f>2+8*($M$1-1)</f>
        <v>34</v>
      </c>
    </row>
    <row r="5" spans="1:30" ht="15" thickBot="1">
      <c r="A5" s="12">
        <f ca="1">INDIRECT(CONCATENATE("'ALL DATA'!",O$1,$N5))</f>
        <v>2018</v>
      </c>
      <c r="B5" s="13">
        <f ca="1">INDIRECT(CONCATENATE("'ALL DATA'!",X$1,$N5))</f>
        <v>1513</v>
      </c>
      <c r="C5" s="14">
        <f ca="1">IF(ISBLANK(INDIRECT(CONCATENATE("'ALL DATA'!",Y$1,$N5))),"*",INDIRECT(CONCATENATE("'ALL DATA'!",Y$1,$N5)))</f>
        <v>0.45562130177514792</v>
      </c>
      <c r="D5" s="14">
        <f t="shared" ca="1" si="0"/>
        <v>0.60360360360360366</v>
      </c>
      <c r="E5" s="14">
        <f t="shared" ca="1" si="0"/>
        <v>0.73863636363636365</v>
      </c>
      <c r="N5" s="22">
        <f>3+8*($M$1-1)</f>
        <v>35</v>
      </c>
    </row>
    <row r="8" spans="1:30" ht="15" thickBot="1">
      <c r="A8" s="34" t="str">
        <f ca="1">CONCATENATE("Table ",N8,"b. College Enrollment Rates in the First Fall after High School Graduation for Classes ",A10," and ",A11,", Student-Weighted Totals")</f>
        <v>Table 21b. College Enrollment Rates in the First Fall after High School Graduation for Classes 2017 and 2018, Student-Weighted Totals</v>
      </c>
      <c r="N8" s="22">
        <f>1+5*($M$1-1)</f>
        <v>21</v>
      </c>
      <c r="Q8" s="22"/>
      <c r="R8" s="3"/>
    </row>
    <row r="9" spans="1:30" ht="29.45" thickBot="1">
      <c r="A9" s="10"/>
      <c r="B9" s="19" t="s">
        <v>45</v>
      </c>
      <c r="C9" s="11" t="s">
        <v>46</v>
      </c>
      <c r="D9" s="11" t="s">
        <v>47</v>
      </c>
      <c r="E9" s="11" t="s">
        <v>48</v>
      </c>
      <c r="F9" s="11" t="s">
        <v>49</v>
      </c>
      <c r="G9" s="11" t="s">
        <v>50</v>
      </c>
      <c r="H9" s="11" t="s">
        <v>51</v>
      </c>
      <c r="I9" s="11" t="s">
        <v>52</v>
      </c>
      <c r="J9" s="7"/>
      <c r="K9" s="7"/>
      <c r="L9" s="7"/>
      <c r="N9" s="23"/>
    </row>
    <row r="10" spans="1:30" ht="15" thickBot="1">
      <c r="A10" s="12">
        <f ca="1">INDIRECT(CONCATENATE("'All DATA'!",O$1,$N10))</f>
        <v>2017</v>
      </c>
      <c r="B10" s="13">
        <f t="shared" ref="B10:B11" ca="1" si="1">INDIRECT(CONCATENATE("'All DATA'!",P$1,$N10))</f>
        <v>465096</v>
      </c>
      <c r="C10" s="14">
        <f ca="1">IF(ISBLANK(INDIRECT(CONCATENATE("'All DATA'!",Q$1,$N10))),"*",INDIRECT(CONCATENATE("'All DATA'!",Q$1,$N10)))</f>
        <v>0.62916258148855286</v>
      </c>
      <c r="D10" s="14">
        <f t="shared" ref="D10:I11" ca="1" si="2">IF(ISBLANK(INDIRECT(CONCATENATE("'All DATA'!",R$1,$N10))),"*",INDIRECT(CONCATENATE("'All DATA'!",R$1,$N10)))</f>
        <v>0.53242556375457972</v>
      </c>
      <c r="E10" s="14">
        <f t="shared" ca="1" si="2"/>
        <v>9.6737017733973196E-2</v>
      </c>
      <c r="F10" s="14">
        <f t="shared" ca="1" si="2"/>
        <v>0.22666288250167707</v>
      </c>
      <c r="G10" s="14">
        <f t="shared" ca="1" si="2"/>
        <v>0.40249969898687582</v>
      </c>
      <c r="H10" s="14">
        <f t="shared" ca="1" si="2"/>
        <v>0.52663966148924091</v>
      </c>
      <c r="I10" s="14">
        <f t="shared" ca="1" si="2"/>
        <v>0.10252291999931197</v>
      </c>
      <c r="N10" s="22">
        <f>2+8*($M$1-1)</f>
        <v>34</v>
      </c>
    </row>
    <row r="11" spans="1:30" s="7" customFormat="1" ht="15" thickBot="1">
      <c r="A11" s="12">
        <f ca="1">INDIRECT(CONCATENATE("'All DATA'!",O$1,$N11))</f>
        <v>2018</v>
      </c>
      <c r="B11" s="13">
        <f t="shared" ca="1" si="1"/>
        <v>432724</v>
      </c>
      <c r="C11" s="14">
        <f ca="1">IF(ISBLANK(INDIRECT(CONCATENATE("'All DATA'!",Q$1,$N11))),"*",INDIRECT(CONCATENATE("'All DATA'!",Q$1,$N11)))</f>
        <v>0.61609016370712044</v>
      </c>
      <c r="D11" s="14">
        <f t="shared" ca="1" si="2"/>
        <v>0.52103650363742249</v>
      </c>
      <c r="E11" s="14">
        <f t="shared" ca="1" si="2"/>
        <v>9.5053660069698009E-2</v>
      </c>
      <c r="F11" s="14">
        <f t="shared" ca="1" si="2"/>
        <v>0.222199369575064</v>
      </c>
      <c r="G11" s="14">
        <f t="shared" ca="1" si="2"/>
        <v>0.39389079413205647</v>
      </c>
      <c r="H11" s="14">
        <f t="shared" ca="1" si="2"/>
        <v>0.5148385576025365</v>
      </c>
      <c r="I11" s="14">
        <f t="shared" ca="1" si="2"/>
        <v>0.10125160610458399</v>
      </c>
      <c r="J11" s="34"/>
      <c r="K11" s="34"/>
      <c r="L11" s="34"/>
      <c r="M11" s="22"/>
      <c r="N11" s="22">
        <f>3+8*($M$1-1)</f>
        <v>35</v>
      </c>
      <c r="O11" s="23"/>
      <c r="P11" s="23"/>
      <c r="Q11" s="23"/>
      <c r="R11" s="23"/>
      <c r="S11" s="23"/>
      <c r="T11" s="24"/>
      <c r="U11" s="23"/>
      <c r="V11" s="23"/>
      <c r="W11" s="23"/>
      <c r="X11" s="23"/>
      <c r="Y11" s="23"/>
      <c r="Z11" s="23"/>
      <c r="AA11" s="23"/>
      <c r="AB11" s="18"/>
      <c r="AC11" s="18"/>
    </row>
    <row r="12" spans="1:30">
      <c r="Q12" s="22"/>
      <c r="S12" s="3"/>
    </row>
    <row r="13" spans="1:30">
      <c r="Q13" s="22"/>
      <c r="R13" s="3"/>
    </row>
    <row r="14" spans="1:30">
      <c r="A14" s="34" t="str">
        <f ca="1">CONCATENATE("Figure ", RIGHT(A8,LEN(A8)-6))</f>
        <v>Figure 21b. College Enrollment Rates in the First Fall after High School Graduation for Classes 2017 and 2018, Student-Weighted Totals</v>
      </c>
      <c r="Q14" s="22"/>
      <c r="U14" s="3"/>
    </row>
    <row r="15" spans="1:30">
      <c r="Q15" s="22"/>
      <c r="X15" s="3"/>
    </row>
    <row r="35" spans="1:14" ht="15" thickBot="1">
      <c r="A35" s="9" t="str">
        <f ca="1">CONCATENATE("Table ",N35,"a. College Enrollment Rates in the First Year after High School Graduation for Classes ",A37," and ",A38,", School Percentile Distribution")</f>
        <v>Table 22a. College Enrollment Rates in the First Year after High School Graduation for Classes 2016 and 2017, School Percentile Distribution</v>
      </c>
      <c r="N35" s="22">
        <f>2+5*($M$1-1)</f>
        <v>22</v>
      </c>
    </row>
    <row r="36" spans="1:14" ht="29.45" thickBot="1">
      <c r="A36" s="10"/>
      <c r="B36" s="19" t="s">
        <v>41</v>
      </c>
      <c r="C36" s="11" t="s">
        <v>42</v>
      </c>
      <c r="D36" s="11" t="s">
        <v>43</v>
      </c>
      <c r="E36" s="11" t="s">
        <v>44</v>
      </c>
    </row>
    <row r="37" spans="1:14" ht="15" thickBot="1">
      <c r="A37" s="12">
        <f ca="1">INDIRECT(CONCATENATE("'ALL DATA'!",O$1,$N37))</f>
        <v>2016</v>
      </c>
      <c r="B37" s="13">
        <f ca="1">INDIRECT(CONCATENATE("'ALL DATA'!",X$1,$N37))</f>
        <v>1629</v>
      </c>
      <c r="C37" s="14">
        <f ca="1">IF(ISBLANK(INDIRECT(CONCATENATE("'ALL DATA'!",Y$1,$N37))),"*",INDIRECT(CONCATENATE("'ALL DATA'!",Y$1,$N37)))</f>
        <v>0.52351097178683381</v>
      </c>
      <c r="D37" s="14">
        <f t="shared" ref="D37:E38" ca="1" si="3">IF(ISBLANK(INDIRECT(CONCATENATE("'ALL DATA'!",Z$1,$N37))),"*",INDIRECT(CONCATENATE("'ALL DATA'!",Z$1,$N37)))</f>
        <v>0.65900383141762453</v>
      </c>
      <c r="E37" s="14">
        <f t="shared" ca="1" si="3"/>
        <v>0.77316293929712465</v>
      </c>
      <c r="N37" s="22">
        <f>4+8*($M$1-1)</f>
        <v>36</v>
      </c>
    </row>
    <row r="38" spans="1:14" ht="15" thickBot="1">
      <c r="A38" s="12">
        <f ca="1">INDIRECT(CONCATENATE("'ALL DATA'!",O$1,$N38))</f>
        <v>2017</v>
      </c>
      <c r="B38" s="13">
        <f ca="1">INDIRECT(CONCATENATE("'ALL DATA'!",X$1,$N38))</f>
        <v>1647</v>
      </c>
      <c r="C38" s="14">
        <f ca="1">IF(ISBLANK(INDIRECT(CONCATENATE("'ALL DATA'!",Y$1,$N38))),"*",INDIRECT(CONCATENATE("'ALL DATA'!",Y$1,$N38)))</f>
        <v>0.52941176470588236</v>
      </c>
      <c r="D38" s="14">
        <f t="shared" ca="1" si="3"/>
        <v>0.66562500000000002</v>
      </c>
      <c r="E38" s="14">
        <f t="shared" ca="1" si="3"/>
        <v>0.78082191780821919</v>
      </c>
      <c r="N38" s="22">
        <f>5+8*($M$1-1)</f>
        <v>37</v>
      </c>
    </row>
    <row r="41" spans="1:14" ht="15" thickBot="1">
      <c r="A41" s="9" t="str">
        <f ca="1">CONCATENATE("Table ",N41,"b. College Enrollment Rates in the First Year after High School Graduation for Classes ",A43," and ",A44,", Student-Weighted Totals")</f>
        <v>Table 22b. College Enrollment Rates in the First Year after High School Graduation for Classes 2016 and 2017, Student-Weighted Totals</v>
      </c>
      <c r="N41" s="22">
        <f>2+5*($M$1-1)</f>
        <v>22</v>
      </c>
    </row>
    <row r="42" spans="1:14" ht="29.45" thickBot="1">
      <c r="A42" s="10"/>
      <c r="B42" s="19" t="s">
        <v>45</v>
      </c>
      <c r="C42" s="11" t="s">
        <v>46</v>
      </c>
      <c r="D42" s="11" t="s">
        <v>47</v>
      </c>
      <c r="E42" s="11" t="s">
        <v>48</v>
      </c>
      <c r="F42" s="11" t="s">
        <v>49</v>
      </c>
      <c r="G42" s="11" t="s">
        <v>50</v>
      </c>
      <c r="H42" s="11" t="s">
        <v>51</v>
      </c>
      <c r="I42" s="11" t="s">
        <v>52</v>
      </c>
      <c r="J42" s="7"/>
    </row>
    <row r="43" spans="1:14" ht="15" thickBot="1">
      <c r="A43" s="12">
        <f ca="1">INDIRECT(CONCATENATE("'All DATA'!",O$1,$N43))</f>
        <v>2016</v>
      </c>
      <c r="B43" s="13">
        <f t="shared" ref="B43:B44" ca="1" si="4">INDIRECT(CONCATENATE("'All DATA'!",P$1,$N43))</f>
        <v>457580</v>
      </c>
      <c r="C43" s="14">
        <f ca="1">IF(ISBLANK(INDIRECT(CONCATENATE("'All DATA'!",Q$1,$N43))),"*",INDIRECT(CONCATENATE("'All DATA'!",Q$1,$N43)))</f>
        <v>0.66782202019319026</v>
      </c>
      <c r="D43" s="14">
        <f t="shared" ref="D43:I44" ca="1" si="5">IF(ISBLANK(INDIRECT(CONCATENATE("'All DATA'!",R$1,$N43))),"*",INDIRECT(CONCATENATE("'All DATA'!",R$1,$N43)))</f>
        <v>0.56781764937278723</v>
      </c>
      <c r="E43" s="14">
        <f t="shared" ca="1" si="5"/>
        <v>0.10000437082040299</v>
      </c>
      <c r="F43" s="14">
        <f t="shared" ca="1" si="5"/>
        <v>0.25547445255474455</v>
      </c>
      <c r="G43" s="14">
        <f t="shared" ca="1" si="5"/>
        <v>0.41234756763844571</v>
      </c>
      <c r="H43" s="14">
        <f t="shared" ca="1" si="5"/>
        <v>0.56020805105118232</v>
      </c>
      <c r="I43" s="14">
        <f t="shared" ca="1" si="5"/>
        <v>0.10761396914200795</v>
      </c>
      <c r="N43" s="22">
        <f>4+8*($M$1-1)</f>
        <v>36</v>
      </c>
    </row>
    <row r="44" spans="1:14" ht="15" thickBot="1">
      <c r="A44" s="12">
        <f ca="1">INDIRECT(CONCATENATE("'All DATA'!",O$1,$N44))</f>
        <v>2017</v>
      </c>
      <c r="B44" s="13">
        <f t="shared" ca="1" si="4"/>
        <v>465096</v>
      </c>
      <c r="C44" s="14">
        <f ca="1">IF(ISBLANK(INDIRECT(CONCATENATE("'All DATA'!",Q$1,$N44))),"*",INDIRECT(CONCATENATE("'All DATA'!",Q$1,$N44)))</f>
        <v>0.67031752584412685</v>
      </c>
      <c r="D44" s="14">
        <f t="shared" ca="1" si="5"/>
        <v>0.56844608424927323</v>
      </c>
      <c r="E44" s="14">
        <f t="shared" ca="1" si="5"/>
        <v>0.10187144159485353</v>
      </c>
      <c r="F44" s="14">
        <f t="shared" ca="1" si="5"/>
        <v>0.25082133581024135</v>
      </c>
      <c r="G44" s="14">
        <f t="shared" ca="1" si="5"/>
        <v>0.4194961900338855</v>
      </c>
      <c r="H44" s="14">
        <f t="shared" ca="1" si="5"/>
        <v>0.56230756660990422</v>
      </c>
      <c r="I44" s="14">
        <f t="shared" ca="1" si="5"/>
        <v>0.10800995923422262</v>
      </c>
      <c r="N44" s="22">
        <f>5+8*($M$1-1)</f>
        <v>37</v>
      </c>
    </row>
    <row r="47" spans="1:14">
      <c r="A47" s="34" t="str">
        <f ca="1">CONCATENATE("Figure ", RIGHT(A41,LEN(A41)-6))</f>
        <v>Figure 22b. College Enrollment Rates in the First Year after High School Graduation for Classes 2016 and 2017, Student-Weighted Totals</v>
      </c>
    </row>
    <row r="68" spans="1:29" ht="15" thickBot="1">
      <c r="A68" s="9" t="str">
        <f ca="1">CONCATENATE("Table ",N68,"a. College Enrollment Rates in the First Two Years after High School Graduation for Classes ",A70," and ",A71,", School Percentile Distribution")</f>
        <v>Table 23a. College Enrollment Rates in the First Two Years after High School Graduation for Classes 2015 and 2016, School Percentile Distribution</v>
      </c>
      <c r="N68" s="22">
        <f>3+5*($M$1-1)</f>
        <v>23</v>
      </c>
    </row>
    <row r="69" spans="1:29" ht="29.45" thickBot="1">
      <c r="A69" s="10"/>
      <c r="B69" s="19" t="s">
        <v>41</v>
      </c>
      <c r="C69" s="11" t="s">
        <v>42</v>
      </c>
      <c r="D69" s="11" t="s">
        <v>43</v>
      </c>
      <c r="E69" s="11" t="s">
        <v>44</v>
      </c>
    </row>
    <row r="70" spans="1:29" ht="15" thickBot="1">
      <c r="A70" s="12">
        <f ca="1">INDIRECT(CONCATENATE("'ALL DATA'!",O$1,$N70))</f>
        <v>2015</v>
      </c>
      <c r="B70" s="13">
        <f ca="1">INDIRECT(CONCATENATE("'ALL DATA'!",X$1,$N70))</f>
        <v>1562</v>
      </c>
      <c r="C70" s="14">
        <f ca="1">IF(ISBLANK(INDIRECT(CONCATENATE("'ALL DATA'!",Y$1,$N70))),"*",INDIRECT(CONCATENATE("'ALL DATA'!",Y$1,$N70)))</f>
        <v>0.5780346820809249</v>
      </c>
      <c r="D70" s="14">
        <f t="shared" ref="D70:E71" ca="1" si="6">IF(ISBLANK(INDIRECT(CONCATENATE("'ALL DATA'!",Z$1,$N70))),"*",INDIRECT(CONCATENATE("'ALL DATA'!",Z$1,$N70)))</f>
        <v>0.71075097883364236</v>
      </c>
      <c r="E70" s="14">
        <f t="shared" ca="1" si="6"/>
        <v>0.810126582278481</v>
      </c>
      <c r="N70" s="22">
        <f>6+8*($M$1-1)</f>
        <v>38</v>
      </c>
    </row>
    <row r="71" spans="1:29" ht="15" thickBot="1">
      <c r="A71" s="12">
        <f ca="1">INDIRECT(CONCATENATE("'ALL DATA'!",O$1,$N71))</f>
        <v>2016</v>
      </c>
      <c r="B71" s="13">
        <f ca="1">INDIRECT(CONCATENATE("'ALL DATA'!",X$1,$N71))</f>
        <v>1629</v>
      </c>
      <c r="C71" s="14">
        <f ca="1">IF(ISBLANK(INDIRECT(CONCATENATE("'ALL DATA'!",Y$1,$N71))),"*",INDIRECT(CONCATENATE("'ALL DATA'!",Y$1,$N71)))</f>
        <v>0.57805907172995785</v>
      </c>
      <c r="D71" s="14">
        <f t="shared" ca="1" si="6"/>
        <v>0.70430107526881724</v>
      </c>
      <c r="E71" s="14">
        <f t="shared" ca="1" si="6"/>
        <v>0.81071428571428572</v>
      </c>
      <c r="N71" s="22">
        <f>7+8*($M$1-1)</f>
        <v>39</v>
      </c>
    </row>
    <row r="74" spans="1:29" ht="15" thickBot="1">
      <c r="A74" s="9" t="str">
        <f ca="1">CONCATENATE("Table ",N74,"b. College Enrollment Rates in the First Two Years after High School Graduation for Classes ",A76," and ",A77,", Student-Weighted Totals")</f>
        <v>Table 23b. College Enrollment Rates in the First Two Years after High School Graduation for Classes 2015 and 2016, Student-Weighted Totals</v>
      </c>
      <c r="N74" s="22">
        <f>3+5*($M$1-1)</f>
        <v>23</v>
      </c>
    </row>
    <row r="75" spans="1:29" ht="29.45" thickBot="1">
      <c r="A75" s="10"/>
      <c r="B75" s="19" t="s">
        <v>45</v>
      </c>
      <c r="C75" s="11" t="s">
        <v>46</v>
      </c>
      <c r="D75" s="11" t="s">
        <v>47</v>
      </c>
      <c r="E75" s="11" t="s">
        <v>48</v>
      </c>
      <c r="F75" s="11" t="s">
        <v>49</v>
      </c>
      <c r="G75" s="11" t="s">
        <v>50</v>
      </c>
      <c r="H75" s="11" t="s">
        <v>51</v>
      </c>
      <c r="I75" s="11" t="s">
        <v>52</v>
      </c>
      <c r="J75" s="7"/>
      <c r="K75" s="7"/>
      <c r="L75" s="7"/>
      <c r="N75" s="23"/>
    </row>
    <row r="76" spans="1:29" ht="15" thickBot="1">
      <c r="A76" s="12">
        <f ca="1">INDIRECT(CONCATENATE("'All DATA'!",O$1,$N76))</f>
        <v>2015</v>
      </c>
      <c r="B76" s="13">
        <f t="shared" ref="B76:B77" ca="1" si="7">INDIRECT(CONCATENATE("'All DATA'!",P$1,$N76))</f>
        <v>440015</v>
      </c>
      <c r="C76" s="14">
        <f ca="1">IF(ISBLANK(INDIRECT(CONCATENATE("'All DATA'!",Q$1,$N76))),"*",INDIRECT(CONCATENATE("'All DATA'!",Q$1,$N76)))</f>
        <v>0.71574150881219956</v>
      </c>
      <c r="D76" s="14">
        <f t="shared" ref="D76:I77" ca="1" si="8">IF(ISBLANK(INDIRECT(CONCATENATE("'All DATA'!",R$1,$N76))),"*",INDIRECT(CONCATENATE("'All DATA'!",R$1,$N76)))</f>
        <v>0.60996784200538623</v>
      </c>
      <c r="E76" s="14">
        <f t="shared" ca="1" si="8"/>
        <v>0.10577366680681341</v>
      </c>
      <c r="F76" s="14">
        <f t="shared" ca="1" si="8"/>
        <v>0.28571753235685149</v>
      </c>
      <c r="G76" s="14">
        <f t="shared" ca="1" si="8"/>
        <v>0.43002397645534812</v>
      </c>
      <c r="H76" s="14">
        <f t="shared" ca="1" si="8"/>
        <v>0.60037271456654884</v>
      </c>
      <c r="I76" s="14">
        <f t="shared" ca="1" si="8"/>
        <v>0.11536879424565072</v>
      </c>
      <c r="K76" s="3"/>
      <c r="L76" s="3"/>
      <c r="N76" s="22">
        <f>6+8*($M$1-1)</f>
        <v>38</v>
      </c>
    </row>
    <row r="77" spans="1:29" ht="15" thickBot="1">
      <c r="A77" s="12">
        <f ca="1">INDIRECT(CONCATENATE("'All DATA'!",O$1,$N77))</f>
        <v>2016</v>
      </c>
      <c r="B77" s="13">
        <f t="shared" ca="1" si="7"/>
        <v>457580</v>
      </c>
      <c r="C77" s="14">
        <f ca="1">IF(ISBLANK(INDIRECT(CONCATENATE("'All DATA'!",Q$1,$N77))),"*",INDIRECT(CONCATENATE("'All DATA'!",Q$1,$N77)))</f>
        <v>0.7101861969491674</v>
      </c>
      <c r="D77" s="14">
        <f t="shared" ca="1" si="8"/>
        <v>0.6051226015123039</v>
      </c>
      <c r="E77" s="14">
        <f t="shared" ca="1" si="8"/>
        <v>0.1050635954368635</v>
      </c>
      <c r="F77" s="14">
        <f t="shared" ca="1" si="8"/>
        <v>0.28346955723589318</v>
      </c>
      <c r="G77" s="14">
        <f t="shared" ca="1" si="8"/>
        <v>0.42671663971327417</v>
      </c>
      <c r="H77" s="14">
        <f t="shared" ca="1" si="8"/>
        <v>0.59538659906464442</v>
      </c>
      <c r="I77" s="14">
        <f t="shared" ca="1" si="8"/>
        <v>0.11479959788452293</v>
      </c>
      <c r="K77" s="3"/>
      <c r="L77" s="3"/>
      <c r="N77" s="22">
        <f>7+8*($M$1-1)</f>
        <v>39</v>
      </c>
    </row>
    <row r="78" spans="1:29" s="7" customFormat="1">
      <c r="A78" s="4"/>
      <c r="B78" s="5"/>
      <c r="C78" s="6"/>
      <c r="D78" s="6"/>
      <c r="E78" s="6"/>
      <c r="F78" s="6"/>
      <c r="G78" s="6"/>
      <c r="H78" s="6"/>
      <c r="I78" s="6"/>
      <c r="J78" s="3"/>
      <c r="K78" s="34"/>
      <c r="L78" s="34"/>
      <c r="M78" s="22"/>
      <c r="N78" s="22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18"/>
      <c r="AC78" s="18"/>
    </row>
    <row r="79" spans="1:29">
      <c r="N79" s="3"/>
      <c r="Q79" s="22"/>
    </row>
    <row r="80" spans="1:29">
      <c r="A80" s="34" t="str">
        <f ca="1">CONCATENATE("Figure ", RIGHT(A74,LEN(A74)-6))</f>
        <v>Figure 23b. College Enrollment Rates in the First Two Years after High School Graduation for Classes 2015 and 2016, Student-Weighted Totals</v>
      </c>
      <c r="Q80" s="22"/>
    </row>
    <row r="81" spans="17:17">
      <c r="Q81" s="22"/>
    </row>
    <row r="101" spans="1:29" ht="15" thickBot="1">
      <c r="A101" s="9" t="str">
        <f ca="1">CONCATENATE("Table ",N101,"a. Persistence Rates from First to Second Year of College for Class of ",A103,", School Percentile Distribution")</f>
        <v>Table 24a. Persistence Rates from First to Second Year of College for Class of 2016, School Percentile Distribution</v>
      </c>
      <c r="N101" s="22">
        <f>4+5*($M$1-1)</f>
        <v>24</v>
      </c>
    </row>
    <row r="102" spans="1:29" ht="29.45" thickBot="1">
      <c r="A102" s="10"/>
      <c r="B102" s="19" t="s">
        <v>41</v>
      </c>
      <c r="C102" s="11" t="s">
        <v>42</v>
      </c>
      <c r="D102" s="11" t="s">
        <v>43</v>
      </c>
      <c r="E102" s="11" t="s">
        <v>44</v>
      </c>
    </row>
    <row r="103" spans="1:29" ht="15" thickBot="1">
      <c r="A103" s="12">
        <f ca="1">INDIRECT(CONCATENATE("'ALL DATA'!",O$1,$N103))</f>
        <v>2016</v>
      </c>
      <c r="B103" s="13">
        <f ca="1">INDIRECT(CONCATENATE("'ALL DATA'!",X$1,$N103))</f>
        <v>1629</v>
      </c>
      <c r="C103" s="14">
        <f ca="1">IF(ISBLANK(INDIRECT(CONCATENATE("'ALL DATA'!",Y$1,$N103))),"*",INDIRECT(CONCATENATE("'ALL DATA'!",Y$1,$N103)))</f>
        <v>0.72289156626506024</v>
      </c>
      <c r="D103" s="14">
        <f t="shared" ref="D103:E103" ca="1" si="9">IF(ISBLANK(INDIRECT(CONCATENATE("'ALL DATA'!",Z$1,$N103))),"*",INDIRECT(CONCATENATE("'ALL DATA'!",Z$1,$N103)))</f>
        <v>0.81132075471698117</v>
      </c>
      <c r="E103" s="14">
        <f t="shared" ca="1" si="9"/>
        <v>0.87591240875912413</v>
      </c>
      <c r="N103" s="22">
        <f>8+8*($M$1-1)</f>
        <v>40</v>
      </c>
    </row>
    <row r="106" spans="1:29" ht="15" thickBot="1">
      <c r="A106" s="9" t="str">
        <f ca="1">CONCATENATE("Table ",N106,"b. Persistence Rates from First to Second Year of College for Class of ",A108,", Student-Weighted Totals")</f>
        <v>Table 24b. Persistence Rates from First to Second Year of College for Class of 2016, Student-Weighted Totals</v>
      </c>
      <c r="N106" s="22">
        <f>4+5*($M$1-1)</f>
        <v>24</v>
      </c>
    </row>
    <row r="107" spans="1:29" ht="43.9" thickBot="1">
      <c r="A107" s="10"/>
      <c r="B107" s="19" t="s">
        <v>53</v>
      </c>
      <c r="C107" s="11" t="s">
        <v>46</v>
      </c>
      <c r="D107" s="11" t="s">
        <v>47</v>
      </c>
      <c r="E107" s="11" t="s">
        <v>48</v>
      </c>
      <c r="F107" s="11" t="s">
        <v>49</v>
      </c>
      <c r="G107" s="11" t="s">
        <v>50</v>
      </c>
      <c r="H107" s="11" t="s">
        <v>51</v>
      </c>
      <c r="I107" s="11" t="s">
        <v>52</v>
      </c>
      <c r="J107" s="7"/>
      <c r="K107" s="7"/>
      <c r="L107" s="7"/>
      <c r="N107" s="23"/>
    </row>
    <row r="108" spans="1:29" ht="15" thickBot="1">
      <c r="A108" s="12">
        <f ca="1">INDIRECT(CONCATENATE("'All DATA'!",O$1,$N108))</f>
        <v>2016</v>
      </c>
      <c r="B108" s="13">
        <f t="shared" ref="B108" ca="1" si="10">INDIRECT(CONCATENATE("'All DATA'!",P$1,$N108))</f>
        <v>305582</v>
      </c>
      <c r="C108" s="14">
        <f ca="1">IF(ISBLANK(INDIRECT(CONCATENATE("'All DATA'!",Q$1,$N108))),"*",INDIRECT(CONCATENATE("'All DATA'!",Q$1,$N108)))</f>
        <v>0.8358967478450956</v>
      </c>
      <c r="D108" s="14">
        <f t="shared" ref="D108:I108" ca="1" si="11">IF(ISBLANK(INDIRECT(CONCATENATE("'All DATA'!",R$1,$N108))),"*",INDIRECT(CONCATENATE("'All DATA'!",R$1,$N108)))</f>
        <v>0.82491090053960014</v>
      </c>
      <c r="E108" s="14">
        <f t="shared" ca="1" si="11"/>
        <v>0.89827360139860135</v>
      </c>
      <c r="F108" s="14">
        <f t="shared" ca="1" si="11"/>
        <v>0.72727117194183066</v>
      </c>
      <c r="G108" s="14">
        <f t="shared" ca="1" si="11"/>
        <v>0.90319691332506546</v>
      </c>
      <c r="H108" s="14">
        <f t="shared" ca="1" si="11"/>
        <v>0.82376921276429738</v>
      </c>
      <c r="I108" s="14">
        <f t="shared" ca="1" si="11"/>
        <v>0.89902928394460013</v>
      </c>
      <c r="K108" s="3"/>
      <c r="L108" s="3"/>
      <c r="N108" s="22">
        <f>8+8*($M$1-1)</f>
        <v>40</v>
      </c>
    </row>
    <row r="109" spans="1:29" s="7" customFormat="1">
      <c r="A109" s="4"/>
      <c r="B109" s="5"/>
      <c r="C109" s="6"/>
      <c r="D109" s="6"/>
      <c r="E109" s="6"/>
      <c r="F109" s="6"/>
      <c r="G109" s="6"/>
      <c r="H109" s="6"/>
      <c r="I109" s="6"/>
      <c r="J109" s="3"/>
      <c r="K109" s="34"/>
      <c r="L109" s="34"/>
      <c r="M109" s="22"/>
      <c r="N109" s="22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18"/>
      <c r="AC109" s="18"/>
    </row>
    <row r="110" spans="1:29">
      <c r="N110" s="3"/>
      <c r="Q110" s="22"/>
    </row>
    <row r="111" spans="1:29">
      <c r="A111" s="34" t="str">
        <f ca="1">CONCATENATE("Figure ", RIGHT(A106,LEN(A106)-6))</f>
        <v>Figure 24b. Persistence Rates from First to Second Year of College for Class of 2016, Student-Weighted Totals</v>
      </c>
      <c r="Q111" s="22"/>
    </row>
    <row r="112" spans="1:29">
      <c r="Q112" s="22"/>
    </row>
    <row r="132" spans="1:29" ht="15" thickBot="1">
      <c r="A132" s="9" t="str">
        <f ca="1">CONCATENATE("Table ",N132,"a. Six-Year Completion Rates for Class of ",A134,", School Percentile Distribution")</f>
        <v>Table 25a. Six-Year Completion Rates for Class of 2012, School Percentile Distribution</v>
      </c>
      <c r="N132" s="22">
        <f>5+5*($M$1-1)</f>
        <v>25</v>
      </c>
    </row>
    <row r="133" spans="1:29" ht="29.45" thickBot="1">
      <c r="A133" s="10"/>
      <c r="B133" s="19" t="s">
        <v>41</v>
      </c>
      <c r="C133" s="11" t="s">
        <v>42</v>
      </c>
      <c r="D133" s="11" t="s">
        <v>43</v>
      </c>
      <c r="E133" s="11" t="s">
        <v>44</v>
      </c>
    </row>
    <row r="134" spans="1:29" ht="15" thickBot="1">
      <c r="A134" s="12">
        <f ca="1">INDIRECT(CONCATENATE("'ALL DATA'!",O$1,$N134))</f>
        <v>2012</v>
      </c>
      <c r="B134" s="13">
        <f ca="1">INDIRECT(CONCATENATE("'ALL DATA'!",X$1,$N134))</f>
        <v>1478</v>
      </c>
      <c r="C134" s="14">
        <f ca="1">IF(ISBLANK(INDIRECT(CONCATENATE("'ALL DATA'!",Y$1,$N134))),"*",INDIRECT(CONCATENATE("'ALL DATA'!",Y$1,$N134)))</f>
        <v>0.18108108108108109</v>
      </c>
      <c r="D134" s="14">
        <f t="shared" ref="D134:E134" ca="1" si="12">IF(ISBLANK(INDIRECT(CONCATENATE("'ALL DATA'!",Z$1,$N134))),"*",INDIRECT(CONCATENATE("'ALL DATA'!",Z$1,$N134)))</f>
        <v>0.30090082908163263</v>
      </c>
      <c r="E134" s="14">
        <f t="shared" ca="1" si="12"/>
        <v>0.43961352657004832</v>
      </c>
      <c r="N134" s="22">
        <f>9+8*($M$1-1)</f>
        <v>41</v>
      </c>
    </row>
    <row r="137" spans="1:29" ht="15" thickBot="1">
      <c r="A137" s="9" t="str">
        <f ca="1">CONCATENATE("Table ",N137,"b. Six-Year Completion Rates for Class of ",A139, ", Student-Weighted Totals")</f>
        <v>Table 25b. Six-Year Completion Rates for Class of 2012, Student-Weighted Totals</v>
      </c>
      <c r="N137" s="22">
        <f>5+5*($M$1-1)</f>
        <v>25</v>
      </c>
    </row>
    <row r="138" spans="1:29" ht="29.45" thickBot="1">
      <c r="A138" s="10"/>
      <c r="B138" s="19" t="s">
        <v>45</v>
      </c>
      <c r="C138" s="11" t="s">
        <v>46</v>
      </c>
      <c r="D138" s="11" t="s">
        <v>47</v>
      </c>
      <c r="E138" s="11" t="s">
        <v>48</v>
      </c>
      <c r="F138" s="11" t="s">
        <v>49</v>
      </c>
      <c r="G138" s="11" t="s">
        <v>50</v>
      </c>
      <c r="H138" s="11" t="s">
        <v>51</v>
      </c>
      <c r="I138" s="11" t="s">
        <v>52</v>
      </c>
      <c r="J138" s="7"/>
      <c r="K138" s="7"/>
      <c r="L138" s="7"/>
      <c r="N138" s="23"/>
    </row>
    <row r="139" spans="1:29" ht="15" thickBot="1">
      <c r="A139" s="12">
        <f ca="1">INDIRECT(CONCATENATE("'All DATA'!",O$1,$N139))</f>
        <v>2012</v>
      </c>
      <c r="B139" s="13">
        <f t="shared" ref="B139" ca="1" si="13">INDIRECT(CONCATENATE("'All DATA'!",P$1,$N139))</f>
        <v>418561</v>
      </c>
      <c r="C139" s="14">
        <f ca="1">IF(ISBLANK(INDIRECT(CONCATENATE("'All DATA'!",Q$1,$N139))),"*",INDIRECT(CONCATENATE("'All DATA'!",Q$1,$N139)))</f>
        <v>0.35897993362974573</v>
      </c>
      <c r="D139" s="14">
        <f t="shared" ref="D139:I139" ca="1" si="14">IF(ISBLANK(INDIRECT(CONCATENATE("'All DATA'!",R$1,$N139))),"*",INDIRECT(CONCATENATE("'All DATA'!",R$1,$N139)))</f>
        <v>0.27947897677996758</v>
      </c>
      <c r="E139" s="14">
        <f t="shared" ca="1" si="14"/>
        <v>7.9500956849778162E-2</v>
      </c>
      <c r="F139" s="14">
        <f t="shared" ca="1" si="14"/>
        <v>7.6734335019268393E-2</v>
      </c>
      <c r="G139" s="14">
        <f t="shared" ca="1" si="14"/>
        <v>0.28224559861047732</v>
      </c>
      <c r="H139" s="14">
        <f t="shared" ca="1" si="14"/>
        <v>0.2839514431588227</v>
      </c>
      <c r="I139" s="14">
        <f t="shared" ca="1" si="14"/>
        <v>7.5028490470922998E-2</v>
      </c>
      <c r="K139" s="3"/>
      <c r="L139" s="3"/>
      <c r="N139" s="22">
        <f>9+8*($M$1-1)</f>
        <v>41</v>
      </c>
    </row>
    <row r="140" spans="1:29" s="7" customFormat="1">
      <c r="A140" s="4"/>
      <c r="B140" s="5"/>
      <c r="C140" s="6"/>
      <c r="D140" s="6"/>
      <c r="E140" s="6"/>
      <c r="F140" s="6"/>
      <c r="G140" s="6"/>
      <c r="H140" s="6"/>
      <c r="I140" s="6"/>
      <c r="J140" s="3"/>
      <c r="K140" s="34"/>
      <c r="L140" s="34"/>
      <c r="M140" s="22"/>
      <c r="N140" s="22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18"/>
      <c r="AC140" s="18"/>
    </row>
    <row r="141" spans="1:29">
      <c r="N141" s="3"/>
      <c r="Q141" s="22"/>
    </row>
    <row r="142" spans="1:29">
      <c r="A142" s="34" t="str">
        <f ca="1">CONCATENATE("Figure ", RIGHT(A137,LEN(A137)-6))</f>
        <v>Figure 25b. Six-Year Completion Rates for Class of 2012, Student-Weighted Totals</v>
      </c>
      <c r="Q142" s="22"/>
    </row>
    <row r="143" spans="1:29">
      <c r="Q143" s="22"/>
    </row>
    <row r="163" spans="1:1">
      <c r="A163" s="26"/>
    </row>
    <row r="164" spans="1:1">
      <c r="A164" s="26" t="s">
        <v>54</v>
      </c>
    </row>
  </sheetData>
  <pageMargins left="0.7" right="0.7" top="0.75" bottom="0.75" header="0.3" footer="0.3"/>
  <pageSetup scale="87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64"/>
  <sheetViews>
    <sheetView workbookViewId="0">
      <selection activeCell="M2" sqref="M2"/>
    </sheetView>
  </sheetViews>
  <sheetFormatPr defaultColWidth="9.140625" defaultRowHeight="14.45"/>
  <cols>
    <col min="1" max="1" width="11.7109375" style="34" customWidth="1"/>
    <col min="2" max="2" width="10.7109375" style="37" customWidth="1"/>
    <col min="3" max="9" width="10.7109375" style="34" customWidth="1"/>
    <col min="10" max="12" width="9.140625" style="34"/>
    <col min="13" max="16" width="9.140625" style="22" customWidth="1"/>
    <col min="17" max="17" width="9.140625" style="3" customWidth="1"/>
    <col min="18" max="23" width="9.140625" style="22" customWidth="1"/>
    <col min="24" max="27" width="9.140625" style="22"/>
    <col min="28" max="29" width="9.140625" style="17"/>
    <col min="30" max="16384" width="9.140625" style="34"/>
  </cols>
  <sheetData>
    <row r="1" spans="1:30" ht="31.9" thickBot="1">
      <c r="A1" s="15" t="str">
        <f ca="1">INDIRECT(CONCATENATE("'All DATA'!A",$N1))</f>
        <v>Suburban Schools</v>
      </c>
      <c r="M1" s="25">
        <v>6</v>
      </c>
      <c r="N1" s="22">
        <f>2+8*($M$1-1)</f>
        <v>42</v>
      </c>
      <c r="O1" s="22" t="s">
        <v>28</v>
      </c>
      <c r="P1" s="22" t="s">
        <v>29</v>
      </c>
      <c r="Q1" s="22" t="s">
        <v>30</v>
      </c>
      <c r="R1" s="22" t="s">
        <v>31</v>
      </c>
      <c r="S1" s="22" t="s">
        <v>32</v>
      </c>
      <c r="T1" s="22" t="s">
        <v>33</v>
      </c>
      <c r="U1" s="22" t="s">
        <v>34</v>
      </c>
      <c r="V1" s="22" t="s">
        <v>35</v>
      </c>
      <c r="W1" s="22" t="s">
        <v>36</v>
      </c>
      <c r="X1" s="22" t="s">
        <v>37</v>
      </c>
      <c r="Y1" s="22" t="s">
        <v>38</v>
      </c>
      <c r="Z1" s="22" t="s">
        <v>39</v>
      </c>
      <c r="AA1" s="22" t="s">
        <v>40</v>
      </c>
      <c r="AD1" s="3"/>
    </row>
    <row r="2" spans="1:30" ht="15" thickBot="1">
      <c r="A2" s="34" t="str">
        <f ca="1">CONCATENATE("Table ",N2,"a. College Enrollment Rates in the First Fall after High School Graduation for Classes ",A4," and ",A5,", School Percentile Distribution")</f>
        <v>Table 26a. College Enrollment Rates in the First Fall after High School Graduation for Classes 2017 and 2018, School Percentile Distribution</v>
      </c>
      <c r="N2" s="22">
        <f>1+5*($M$1-1)</f>
        <v>26</v>
      </c>
    </row>
    <row r="3" spans="1:30" ht="29.45" thickBot="1">
      <c r="A3" s="10"/>
      <c r="B3" s="19" t="s">
        <v>41</v>
      </c>
      <c r="C3" s="11" t="s">
        <v>42</v>
      </c>
      <c r="D3" s="11" t="s">
        <v>43</v>
      </c>
      <c r="E3" s="11" t="s">
        <v>44</v>
      </c>
    </row>
    <row r="4" spans="1:30" ht="15" thickBot="1">
      <c r="A4" s="12">
        <f ca="1">INDIRECT(CONCATENATE("'ALL DATA'!",O$1,$N4))</f>
        <v>2017</v>
      </c>
      <c r="B4" s="13">
        <f ca="1">INDIRECT(CONCATENATE("'ALL DATA'!",X$1,$N4))</f>
        <v>1712</v>
      </c>
      <c r="C4" s="14">
        <f ca="1">IF(ISBLANK(INDIRECT(CONCATENATE("'ALL DATA'!",Y$1,$N4))),"*",INDIRECT(CONCATENATE("'ALL DATA'!",Y$1,$N4)))</f>
        <v>0.56891389634524059</v>
      </c>
      <c r="D4" s="14">
        <f t="shared" ref="D4:E5" ca="1" si="0">IF(ISBLANK(INDIRECT(CONCATENATE("'ALL DATA'!",Z$1,$N4))),"*",INDIRECT(CONCATENATE("'ALL DATA'!",Z$1,$N4)))</f>
        <v>0.68268792364509556</v>
      </c>
      <c r="E4" s="14">
        <f t="shared" ca="1" si="0"/>
        <v>0.78492594846824915</v>
      </c>
      <c r="N4" s="22">
        <f>2+8*($M$1-1)</f>
        <v>42</v>
      </c>
    </row>
    <row r="5" spans="1:30" ht="15" thickBot="1">
      <c r="A5" s="12">
        <f ca="1">INDIRECT(CONCATENATE("'ALL DATA'!",O$1,$N5))</f>
        <v>2018</v>
      </c>
      <c r="B5" s="13">
        <f ca="1">INDIRECT(CONCATENATE("'ALL DATA'!",X$1,$N5))</f>
        <v>1459</v>
      </c>
      <c r="C5" s="14">
        <f ca="1">IF(ISBLANK(INDIRECT(CONCATENATE("'ALL DATA'!",Y$1,$N5))),"*",INDIRECT(CONCATENATE("'ALL DATA'!",Y$1,$N5)))</f>
        <v>0.55281690140845074</v>
      </c>
      <c r="D5" s="14">
        <f t="shared" ca="1" si="0"/>
        <v>0.6769662921348315</v>
      </c>
      <c r="E5" s="14">
        <f t="shared" ca="1" si="0"/>
        <v>0.77852348993288589</v>
      </c>
      <c r="N5" s="22">
        <f>3+8*($M$1-1)</f>
        <v>43</v>
      </c>
    </row>
    <row r="8" spans="1:30" ht="15" thickBot="1">
      <c r="A8" s="34" t="str">
        <f ca="1">CONCATENATE("Table ",N8,"b. College Enrollment Rates in the First Fall after High School Graduation for Classes ",A10," and ",A11,", Student-Weighted Totals")</f>
        <v>Table 26b. College Enrollment Rates in the First Fall after High School Graduation for Classes 2017 and 2018, Student-Weighted Totals</v>
      </c>
      <c r="N8" s="22">
        <f>1+5*($M$1-1)</f>
        <v>26</v>
      </c>
      <c r="Q8" s="22"/>
      <c r="R8" s="3"/>
    </row>
    <row r="9" spans="1:30" ht="29.45" thickBot="1">
      <c r="A9" s="10"/>
      <c r="B9" s="19" t="s">
        <v>45</v>
      </c>
      <c r="C9" s="11" t="s">
        <v>46</v>
      </c>
      <c r="D9" s="11" t="s">
        <v>47</v>
      </c>
      <c r="E9" s="11" t="s">
        <v>48</v>
      </c>
      <c r="F9" s="11" t="s">
        <v>49</v>
      </c>
      <c r="G9" s="11" t="s">
        <v>50</v>
      </c>
      <c r="H9" s="11" t="s">
        <v>51</v>
      </c>
      <c r="I9" s="11" t="s">
        <v>52</v>
      </c>
      <c r="J9" s="7"/>
      <c r="K9" s="7"/>
      <c r="L9" s="7"/>
      <c r="N9" s="23"/>
    </row>
    <row r="10" spans="1:30" ht="15" thickBot="1">
      <c r="A10" s="12">
        <f ca="1">INDIRECT(CONCATENATE("'All DATA'!",O$1,$N10))</f>
        <v>2017</v>
      </c>
      <c r="B10" s="13">
        <f t="shared" ref="B10:B11" ca="1" si="1">INDIRECT(CONCATENATE("'All DATA'!",P$1,$N10))</f>
        <v>600285</v>
      </c>
      <c r="C10" s="14">
        <f ca="1">IF(ISBLANK(INDIRECT(CONCATENATE("'All DATA'!",Q$1,$N10))),"*",INDIRECT(CONCATENATE("'All DATA'!",Q$1,$N10)))</f>
        <v>0.67821784652290162</v>
      </c>
      <c r="D10" s="14">
        <f t="shared" ref="D10:I11" ca="1" si="2">IF(ISBLANK(INDIRECT(CONCATENATE("'All DATA'!",R$1,$N10))),"*",INDIRECT(CONCATENATE("'All DATA'!",R$1,$N10)))</f>
        <v>0.54219412445754933</v>
      </c>
      <c r="E10" s="14">
        <f t="shared" ca="1" si="2"/>
        <v>0.13602372206535229</v>
      </c>
      <c r="F10" s="14">
        <f t="shared" ca="1" si="2"/>
        <v>0.2019740623203978</v>
      </c>
      <c r="G10" s="14">
        <f t="shared" ca="1" si="2"/>
        <v>0.47624378420250379</v>
      </c>
      <c r="H10" s="14">
        <f t="shared" ca="1" si="2"/>
        <v>0.53478930841183769</v>
      </c>
      <c r="I10" s="14">
        <f t="shared" ca="1" si="2"/>
        <v>0.1434285381110639</v>
      </c>
      <c r="N10" s="22">
        <f>2+8*($M$1-1)</f>
        <v>42</v>
      </c>
    </row>
    <row r="11" spans="1:30" s="7" customFormat="1" ht="15" thickBot="1">
      <c r="A11" s="12">
        <f ca="1">INDIRECT(CONCATENATE("'All DATA'!",O$1,$N11))</f>
        <v>2018</v>
      </c>
      <c r="B11" s="13">
        <f t="shared" ca="1" si="1"/>
        <v>546303</v>
      </c>
      <c r="C11" s="14">
        <f ca="1">IF(ISBLANK(INDIRECT(CONCATENATE("'All DATA'!",Q$1,$N11))),"*",INDIRECT(CONCATENATE("'All DATA'!",Q$1,$N11)))</f>
        <v>0.66704923824324591</v>
      </c>
      <c r="D11" s="14">
        <f t="shared" ca="1" si="2"/>
        <v>0.54151816848891554</v>
      </c>
      <c r="E11" s="14">
        <f t="shared" ca="1" si="2"/>
        <v>0.12553106975433048</v>
      </c>
      <c r="F11" s="14">
        <f t="shared" ca="1" si="2"/>
        <v>0.20533110746234232</v>
      </c>
      <c r="G11" s="14">
        <f t="shared" ca="1" si="2"/>
        <v>0.46171813078090362</v>
      </c>
      <c r="H11" s="14">
        <f t="shared" ca="1" si="2"/>
        <v>0.52909465992315619</v>
      </c>
      <c r="I11" s="14">
        <f t="shared" ca="1" si="2"/>
        <v>0.13795457832008975</v>
      </c>
      <c r="J11" s="34"/>
      <c r="K11" s="34"/>
      <c r="L11" s="34"/>
      <c r="M11" s="22"/>
      <c r="N11" s="22">
        <f>3+8*($M$1-1)</f>
        <v>43</v>
      </c>
      <c r="O11" s="23"/>
      <c r="P11" s="23"/>
      <c r="Q11" s="23"/>
      <c r="R11" s="23"/>
      <c r="S11" s="23"/>
      <c r="T11" s="24"/>
      <c r="U11" s="23"/>
      <c r="V11" s="23"/>
      <c r="W11" s="23"/>
      <c r="X11" s="23"/>
      <c r="Y11" s="23"/>
      <c r="Z11" s="23"/>
      <c r="AA11" s="23"/>
      <c r="AB11" s="18"/>
      <c r="AC11" s="18"/>
    </row>
    <row r="12" spans="1:30">
      <c r="Q12" s="22"/>
      <c r="S12" s="3"/>
    </row>
    <row r="13" spans="1:30">
      <c r="Q13" s="22"/>
      <c r="R13" s="3"/>
    </row>
    <row r="14" spans="1:30">
      <c r="A14" s="34" t="str">
        <f ca="1">CONCATENATE("Figure ", RIGHT(A8,LEN(A8)-6))</f>
        <v>Figure 26b. College Enrollment Rates in the First Fall after High School Graduation for Classes 2017 and 2018, Student-Weighted Totals</v>
      </c>
      <c r="Q14" s="22"/>
      <c r="U14" s="3"/>
    </row>
    <row r="15" spans="1:30">
      <c r="Q15" s="22"/>
      <c r="X15" s="3"/>
    </row>
    <row r="35" spans="1:14" ht="15" thickBot="1">
      <c r="A35" s="9" t="str">
        <f ca="1">CONCATENATE("Table ",N35,"a. College Enrollment Rates in the First Year after High School Graduation for Classes ",A37," and ",A38,", School Percentile Distribution")</f>
        <v>Table 27a. College Enrollment Rates in the First Year after High School Graduation for Classes 2016 and 2017, School Percentile Distribution</v>
      </c>
      <c r="N35" s="22">
        <f>2+5*($M$1-1)</f>
        <v>27</v>
      </c>
    </row>
    <row r="36" spans="1:14" ht="29.45" thickBot="1">
      <c r="A36" s="10"/>
      <c r="B36" s="19" t="s">
        <v>41</v>
      </c>
      <c r="C36" s="11" t="s">
        <v>42</v>
      </c>
      <c r="D36" s="11" t="s">
        <v>43</v>
      </c>
      <c r="E36" s="11" t="s">
        <v>44</v>
      </c>
    </row>
    <row r="37" spans="1:14" ht="15" thickBot="1">
      <c r="A37" s="12">
        <f ca="1">INDIRECT(CONCATENATE("'ALL DATA'!",O$1,$N37))</f>
        <v>2016</v>
      </c>
      <c r="B37" s="13">
        <f ca="1">INDIRECT(CONCATENATE("'ALL DATA'!",X$1,$N37))</f>
        <v>1731</v>
      </c>
      <c r="C37" s="14">
        <f ca="1">IF(ISBLANK(INDIRECT(CONCATENATE("'ALL DATA'!",Y$1,$N37))),"*",INDIRECT(CONCATENATE("'ALL DATA'!",Y$1,$N37)))</f>
        <v>0.6151685393258427</v>
      </c>
      <c r="D37" s="14">
        <f t="shared" ref="D37:E38" ca="1" si="3">IF(ISBLANK(INDIRECT(CONCATENATE("'ALL DATA'!",Z$1,$N37))),"*",INDIRECT(CONCATENATE("'ALL DATA'!",Z$1,$N37)))</f>
        <v>0.72820512820512817</v>
      </c>
      <c r="E37" s="14">
        <f t="shared" ca="1" si="3"/>
        <v>0.81909547738693467</v>
      </c>
      <c r="N37" s="22">
        <f>4+8*($M$1-1)</f>
        <v>44</v>
      </c>
    </row>
    <row r="38" spans="1:14" ht="15" thickBot="1">
      <c r="A38" s="12">
        <f ca="1">INDIRECT(CONCATENATE("'ALL DATA'!",O$1,$N38))</f>
        <v>2017</v>
      </c>
      <c r="B38" s="13">
        <f ca="1">INDIRECT(CONCATENATE("'ALL DATA'!",X$1,$N38))</f>
        <v>1712</v>
      </c>
      <c r="C38" s="14">
        <f ca="1">IF(ISBLANK(INDIRECT(CONCATENATE("'ALL DATA'!",Y$1,$N38))),"*",INDIRECT(CONCATENATE("'ALL DATA'!",Y$1,$N38)))</f>
        <v>0.61597357899776162</v>
      </c>
      <c r="D38" s="14">
        <f t="shared" ca="1" si="3"/>
        <v>0.72155494821634059</v>
      </c>
      <c r="E38" s="14">
        <f t="shared" ca="1" si="3"/>
        <v>0.81661396953147458</v>
      </c>
      <c r="N38" s="22">
        <f>5+8*($M$1-1)</f>
        <v>45</v>
      </c>
    </row>
    <row r="41" spans="1:14" ht="15" thickBot="1">
      <c r="A41" s="9" t="str">
        <f ca="1">CONCATENATE("Table ",N41,"b. College Enrollment Rates in the First Year after High School Graduation for Classes ",A43," and ",A44,", Student-Weighted Totals")</f>
        <v>Table 27b. College Enrollment Rates in the First Year after High School Graduation for Classes 2016 and 2017, Student-Weighted Totals</v>
      </c>
      <c r="N41" s="22">
        <f>2+5*($M$1-1)</f>
        <v>27</v>
      </c>
    </row>
    <row r="42" spans="1:14" ht="29.45" thickBot="1">
      <c r="A42" s="10"/>
      <c r="B42" s="19" t="s">
        <v>45</v>
      </c>
      <c r="C42" s="11" t="s">
        <v>46</v>
      </c>
      <c r="D42" s="11" t="s">
        <v>47</v>
      </c>
      <c r="E42" s="11" t="s">
        <v>48</v>
      </c>
      <c r="F42" s="11" t="s">
        <v>49</v>
      </c>
      <c r="G42" s="11" t="s">
        <v>50</v>
      </c>
      <c r="H42" s="11" t="s">
        <v>51</v>
      </c>
      <c r="I42" s="11" t="s">
        <v>52</v>
      </c>
      <c r="J42" s="7"/>
    </row>
    <row r="43" spans="1:14" ht="15" thickBot="1">
      <c r="A43" s="12">
        <f ca="1">INDIRECT(CONCATENATE("'All DATA'!",O$1,$N43))</f>
        <v>2016</v>
      </c>
      <c r="B43" s="13">
        <f t="shared" ref="B43:B44" ca="1" si="4">INDIRECT(CONCATENATE("'All DATA'!",P$1,$N43))</f>
        <v>613099</v>
      </c>
      <c r="C43" s="14">
        <f ca="1">IF(ISBLANK(INDIRECT(CONCATENATE("'All DATA'!",Q$1,$N43))),"*",INDIRECT(CONCATENATE("'All DATA'!",Q$1,$N43)))</f>
        <v>0.72445722468965046</v>
      </c>
      <c r="D43" s="14">
        <f t="shared" ref="D43:I44" ca="1" si="5">IF(ISBLANK(INDIRECT(CONCATENATE("'All DATA'!",R$1,$N43))),"*",INDIRECT(CONCATENATE("'All DATA'!",R$1,$N43)))</f>
        <v>0.58279984146116692</v>
      </c>
      <c r="E43" s="14">
        <f t="shared" ca="1" si="5"/>
        <v>0.14165738322848348</v>
      </c>
      <c r="F43" s="14">
        <f t="shared" ca="1" si="5"/>
        <v>0.23051905157242142</v>
      </c>
      <c r="G43" s="14">
        <f t="shared" ca="1" si="5"/>
        <v>0.49393817311722904</v>
      </c>
      <c r="H43" s="14">
        <f t="shared" ca="1" si="5"/>
        <v>0.57367081009755361</v>
      </c>
      <c r="I43" s="14">
        <f t="shared" ca="1" si="5"/>
        <v>0.15078641459209688</v>
      </c>
      <c r="N43" s="22">
        <f>4+8*($M$1-1)</f>
        <v>44</v>
      </c>
    </row>
    <row r="44" spans="1:14" ht="15" thickBot="1">
      <c r="A44" s="12">
        <f ca="1">INDIRECT(CONCATENATE("'All DATA'!",O$1,$N44))</f>
        <v>2017</v>
      </c>
      <c r="B44" s="13">
        <f t="shared" ca="1" si="4"/>
        <v>600285</v>
      </c>
      <c r="C44" s="14">
        <f ca="1">IF(ISBLANK(INDIRECT(CONCATENATE("'All DATA'!",Q$1,$N44))),"*",INDIRECT(CONCATENATE("'All DATA'!",Q$1,$N44)))</f>
        <v>0.71817220153760297</v>
      </c>
      <c r="D44" s="14">
        <f t="shared" ca="1" si="5"/>
        <v>0.57701758331459219</v>
      </c>
      <c r="E44" s="14">
        <f t="shared" ca="1" si="5"/>
        <v>0.14115461822301073</v>
      </c>
      <c r="F44" s="14">
        <f t="shared" ca="1" si="5"/>
        <v>0.22275252588353867</v>
      </c>
      <c r="G44" s="14">
        <f t="shared" ca="1" si="5"/>
        <v>0.49541967565406431</v>
      </c>
      <c r="H44" s="14">
        <f t="shared" ca="1" si="5"/>
        <v>0.56933789783186317</v>
      </c>
      <c r="I44" s="14">
        <f t="shared" ca="1" si="5"/>
        <v>0.14883430370573977</v>
      </c>
      <c r="N44" s="22">
        <f>5+8*($M$1-1)</f>
        <v>45</v>
      </c>
    </row>
    <row r="47" spans="1:14">
      <c r="A47" s="34" t="str">
        <f ca="1">CONCATENATE("Figure ", RIGHT(A41,LEN(A41)-6))</f>
        <v>Figure 27b. College Enrollment Rates in the First Year after High School Graduation for Classes 2016 and 2017, Student-Weighted Totals</v>
      </c>
    </row>
    <row r="68" spans="1:29" ht="15" thickBot="1">
      <c r="A68" s="9" t="str">
        <f ca="1">CONCATENATE("Table ",N68,"a. College Enrollment Rates in the First Two Years after High School Graduation for Classes ",A70," and ",A71,", School Percentile Distribution")</f>
        <v>Table 28a. College Enrollment Rates in the First Two Years after High School Graduation for Classes 2015 and 2016, School Percentile Distribution</v>
      </c>
      <c r="N68" s="22">
        <f>3+5*($M$1-1)</f>
        <v>28</v>
      </c>
    </row>
    <row r="69" spans="1:29" ht="29.45" thickBot="1">
      <c r="A69" s="10"/>
      <c r="B69" s="19" t="s">
        <v>41</v>
      </c>
      <c r="C69" s="11" t="s">
        <v>42</v>
      </c>
      <c r="D69" s="11" t="s">
        <v>43</v>
      </c>
      <c r="E69" s="11" t="s">
        <v>44</v>
      </c>
    </row>
    <row r="70" spans="1:29" ht="15" thickBot="1">
      <c r="A70" s="12">
        <f ca="1">INDIRECT(CONCATENATE("'ALL DATA'!",O$1,$N70))</f>
        <v>2015</v>
      </c>
      <c r="B70" s="13">
        <f ca="1">INDIRECT(CONCATENATE("'ALL DATA'!",X$1,$N70))</f>
        <v>1720</v>
      </c>
      <c r="C70" s="14">
        <f ca="1">IF(ISBLANK(INDIRECT(CONCATENATE("'ALL DATA'!",Y$1,$N70))),"*",INDIRECT(CONCATENATE("'ALL DATA'!",Y$1,$N70)))</f>
        <v>0.6758784425451092</v>
      </c>
      <c r="D70" s="14">
        <f t="shared" ref="D70:E71" ca="1" si="6">IF(ISBLANK(INDIRECT(CONCATENATE("'ALL DATA'!",Z$1,$N70))),"*",INDIRECT(CONCATENATE("'ALL DATA'!",Z$1,$N70)))</f>
        <v>0.77468806794352019</v>
      </c>
      <c r="E70" s="14">
        <f t="shared" ca="1" si="6"/>
        <v>0.85461698867696367</v>
      </c>
      <c r="N70" s="22">
        <f>6+8*($M$1-1)</f>
        <v>46</v>
      </c>
    </row>
    <row r="71" spans="1:29" ht="15" thickBot="1">
      <c r="A71" s="12">
        <f ca="1">INDIRECT(CONCATENATE("'ALL DATA'!",O$1,$N71))</f>
        <v>2016</v>
      </c>
      <c r="B71" s="13">
        <f ca="1">INDIRECT(CONCATENATE("'ALL DATA'!",X$1,$N71))</f>
        <v>1731</v>
      </c>
      <c r="C71" s="14">
        <f ca="1">IF(ISBLANK(INDIRECT(CONCATENATE("'ALL DATA'!",Y$1,$N71))),"*",INDIRECT(CONCATENATE("'ALL DATA'!",Y$1,$N71)))</f>
        <v>0.66274089935760172</v>
      </c>
      <c r="D71" s="14">
        <f t="shared" ca="1" si="6"/>
        <v>0.76600985221674878</v>
      </c>
      <c r="E71" s="14">
        <f t="shared" ca="1" si="6"/>
        <v>0.85080645161290325</v>
      </c>
      <c r="N71" s="22">
        <f>7+8*($M$1-1)</f>
        <v>47</v>
      </c>
    </row>
    <row r="74" spans="1:29" ht="15" thickBot="1">
      <c r="A74" s="9" t="str">
        <f ca="1">CONCATENATE("Table ",N74,"b. College Enrollment Rates in the First Two Years after High School Graduation for Classes ",A76," and ",A77,", Student-Weighted Totals")</f>
        <v>Table 28b. College Enrollment Rates in the First Two Years after High School Graduation for Classes 2015 and 2016, Student-Weighted Totals</v>
      </c>
      <c r="N74" s="22">
        <f>3+5*($M$1-1)</f>
        <v>28</v>
      </c>
    </row>
    <row r="75" spans="1:29" ht="29.45" thickBot="1">
      <c r="A75" s="10"/>
      <c r="B75" s="19" t="s">
        <v>45</v>
      </c>
      <c r="C75" s="11" t="s">
        <v>46</v>
      </c>
      <c r="D75" s="11" t="s">
        <v>47</v>
      </c>
      <c r="E75" s="11" t="s">
        <v>48</v>
      </c>
      <c r="F75" s="11" t="s">
        <v>49</v>
      </c>
      <c r="G75" s="11" t="s">
        <v>50</v>
      </c>
      <c r="H75" s="11" t="s">
        <v>51</v>
      </c>
      <c r="I75" s="11" t="s">
        <v>52</v>
      </c>
      <c r="J75" s="7"/>
      <c r="K75" s="7"/>
      <c r="L75" s="7"/>
      <c r="N75" s="23"/>
    </row>
    <row r="76" spans="1:29" ht="15" thickBot="1">
      <c r="A76" s="12">
        <f ca="1">INDIRECT(CONCATENATE("'All DATA'!",O$1,$N76))</f>
        <v>2015</v>
      </c>
      <c r="B76" s="13">
        <f t="shared" ref="B76:B77" ca="1" si="7">INDIRECT(CONCATENATE("'All DATA'!",P$1,$N76))</f>
        <v>604068</v>
      </c>
      <c r="C76" s="14">
        <f ca="1">IF(ISBLANK(INDIRECT(CONCATENATE("'All DATA'!",Q$1,$N76))),"*",INDIRECT(CONCATENATE("'All DATA'!",Q$1,$N76)))</f>
        <v>0.77006396630842888</v>
      </c>
      <c r="D76" s="14">
        <f t="shared" ref="D76:I77" ca="1" si="8">IF(ISBLANK(INDIRECT(CONCATENATE("'All DATA'!",R$1,$N76))),"*",INDIRECT(CONCATENATE("'All DATA'!",R$1,$N76)))</f>
        <v>0.62088705245104858</v>
      </c>
      <c r="E76" s="14">
        <f t="shared" ca="1" si="8"/>
        <v>0.1491769138573803</v>
      </c>
      <c r="F76" s="14">
        <f t="shared" ca="1" si="8"/>
        <v>0.25899733142626324</v>
      </c>
      <c r="G76" s="14">
        <f t="shared" ca="1" si="8"/>
        <v>0.51106663488216564</v>
      </c>
      <c r="H76" s="14">
        <f t="shared" ca="1" si="8"/>
        <v>0.61038326810888843</v>
      </c>
      <c r="I76" s="14">
        <f t="shared" ca="1" si="8"/>
        <v>0.15968069819954045</v>
      </c>
      <c r="K76" s="3"/>
      <c r="L76" s="3"/>
      <c r="N76" s="22">
        <f>6+8*($M$1-1)</f>
        <v>46</v>
      </c>
    </row>
    <row r="77" spans="1:29" ht="15" thickBot="1">
      <c r="A77" s="12">
        <f ca="1">INDIRECT(CONCATENATE("'All DATA'!",O$1,$N77))</f>
        <v>2016</v>
      </c>
      <c r="B77" s="13">
        <f t="shared" ca="1" si="7"/>
        <v>613099</v>
      </c>
      <c r="C77" s="14">
        <f ca="1">IF(ISBLANK(INDIRECT(CONCATENATE("'All DATA'!",Q$1,$N77))),"*",INDIRECT(CONCATENATE("'All DATA'!",Q$1,$N77)))</f>
        <v>0.76284906679019215</v>
      </c>
      <c r="D77" s="14">
        <f t="shared" ca="1" si="8"/>
        <v>0.61619412199334855</v>
      </c>
      <c r="E77" s="14">
        <f t="shared" ca="1" si="8"/>
        <v>0.14665494479684357</v>
      </c>
      <c r="F77" s="14">
        <f t="shared" ca="1" si="8"/>
        <v>0.25494740653630166</v>
      </c>
      <c r="G77" s="14">
        <f t="shared" ca="1" si="8"/>
        <v>0.5079016602538905</v>
      </c>
      <c r="H77" s="14">
        <f t="shared" ca="1" si="8"/>
        <v>0.60498059856564768</v>
      </c>
      <c r="I77" s="14">
        <f t="shared" ca="1" si="8"/>
        <v>0.15786846822454448</v>
      </c>
      <c r="K77" s="3"/>
      <c r="L77" s="3"/>
      <c r="N77" s="22">
        <f>7+8*($M$1-1)</f>
        <v>47</v>
      </c>
    </row>
    <row r="78" spans="1:29" s="7" customFormat="1">
      <c r="A78" s="4"/>
      <c r="B78" s="5"/>
      <c r="C78" s="6"/>
      <c r="D78" s="6"/>
      <c r="E78" s="6"/>
      <c r="F78" s="6"/>
      <c r="G78" s="6"/>
      <c r="H78" s="6"/>
      <c r="I78" s="6"/>
      <c r="J78" s="3"/>
      <c r="K78" s="34"/>
      <c r="L78" s="34"/>
      <c r="M78" s="22"/>
      <c r="N78" s="22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18"/>
      <c r="AC78" s="18"/>
    </row>
    <row r="79" spans="1:29">
      <c r="N79" s="3"/>
      <c r="Q79" s="22"/>
    </row>
    <row r="80" spans="1:29">
      <c r="A80" s="34" t="str">
        <f ca="1">CONCATENATE("Figure ", RIGHT(A74,LEN(A74)-6))</f>
        <v>Figure 28b. College Enrollment Rates in the First Two Years after High School Graduation for Classes 2015 and 2016, Student-Weighted Totals</v>
      </c>
      <c r="Q80" s="22"/>
    </row>
    <row r="81" spans="17:17">
      <c r="Q81" s="22"/>
    </row>
    <row r="101" spans="1:29" ht="15" thickBot="1">
      <c r="A101" s="9" t="str">
        <f ca="1">CONCATENATE("Table ",N101,"a. Persistence Rates from First to Second Year of College for Class of ",A103,", School Percentile Distribution")</f>
        <v>Table 29a. Persistence Rates from First to Second Year of College for Class of 2016, School Percentile Distribution</v>
      </c>
      <c r="N101" s="22">
        <f>4+5*($M$1-1)</f>
        <v>29</v>
      </c>
    </row>
    <row r="102" spans="1:29" ht="29.45" thickBot="1">
      <c r="A102" s="10"/>
      <c r="B102" s="19" t="s">
        <v>41</v>
      </c>
      <c r="C102" s="11" t="s">
        <v>42</v>
      </c>
      <c r="D102" s="11" t="s">
        <v>43</v>
      </c>
      <c r="E102" s="11" t="s">
        <v>44</v>
      </c>
    </row>
    <row r="103" spans="1:29" ht="15" thickBot="1">
      <c r="A103" s="12">
        <f ca="1">INDIRECT(CONCATENATE("'ALL DATA'!",O$1,$N103))</f>
        <v>2016</v>
      </c>
      <c r="B103" s="13">
        <f ca="1">INDIRECT(CONCATENATE("'ALL DATA'!",X$1,$N103))</f>
        <v>1731</v>
      </c>
      <c r="C103" s="14">
        <f ca="1">IF(ISBLANK(INDIRECT(CONCATENATE("'ALL DATA'!",Y$1,$N103))),"*",INDIRECT(CONCATENATE("'ALL DATA'!",Y$1,$N103)))</f>
        <v>0.81333333333333335</v>
      </c>
      <c r="D103" s="14">
        <f t="shared" ref="D103:E103" ca="1" si="9">IF(ISBLANK(INDIRECT(CONCATENATE("'ALL DATA'!",Z$1,$N103))),"*",INDIRECT(CONCATENATE("'ALL DATA'!",Z$1,$N103)))</f>
        <v>0.8757229298298399</v>
      </c>
      <c r="E103" s="14">
        <f t="shared" ca="1" si="9"/>
        <v>0.91995670995670997</v>
      </c>
      <c r="N103" s="22">
        <f>8+8*($M$1-1)</f>
        <v>48</v>
      </c>
    </row>
    <row r="106" spans="1:29" ht="15" thickBot="1">
      <c r="A106" s="9" t="str">
        <f ca="1">CONCATENATE("Table ",N106,"b. Persistence Rates from First to Second Year of College for Class of ",A108,", Student-Weighted Totals")</f>
        <v>Table 29b. Persistence Rates from First to Second Year of College for Class of 2016, Student-Weighted Totals</v>
      </c>
      <c r="N106" s="22">
        <f>4+5*($M$1-1)</f>
        <v>29</v>
      </c>
    </row>
    <row r="107" spans="1:29" ht="43.9" thickBot="1">
      <c r="A107" s="10"/>
      <c r="B107" s="19" t="s">
        <v>53</v>
      </c>
      <c r="C107" s="11" t="s">
        <v>46</v>
      </c>
      <c r="D107" s="11" t="s">
        <v>47</v>
      </c>
      <c r="E107" s="11" t="s">
        <v>48</v>
      </c>
      <c r="F107" s="11" t="s">
        <v>49</v>
      </c>
      <c r="G107" s="11" t="s">
        <v>50</v>
      </c>
      <c r="H107" s="11" t="s">
        <v>51</v>
      </c>
      <c r="I107" s="11" t="s">
        <v>52</v>
      </c>
      <c r="J107" s="7"/>
      <c r="K107" s="7"/>
      <c r="L107" s="7"/>
      <c r="N107" s="23"/>
    </row>
    <row r="108" spans="1:29" ht="15" thickBot="1">
      <c r="A108" s="12">
        <f ca="1">INDIRECT(CONCATENATE("'All DATA'!",O$1,$N108))</f>
        <v>2016</v>
      </c>
      <c r="B108" s="13">
        <f t="shared" ref="B108" ca="1" si="10">INDIRECT(CONCATENATE("'All DATA'!",P$1,$N108))</f>
        <v>444164</v>
      </c>
      <c r="C108" s="14">
        <f ca="1">IF(ISBLANK(INDIRECT(CONCATENATE("'All DATA'!",Q$1,$N108))),"*",INDIRECT(CONCATENATE("'All DATA'!",Q$1,$N108)))</f>
        <v>0.87597148800893365</v>
      </c>
      <c r="D108" s="14">
        <f t="shared" ref="D108:I108" ca="1" si="11">IF(ISBLANK(INDIRECT(CONCATENATE("'All DATA'!",R$1,$N108))),"*",INDIRECT(CONCATENATE("'All DATA'!",R$1,$N108)))</f>
        <v>0.86190577475273844</v>
      </c>
      <c r="E108" s="14">
        <f t="shared" ca="1" si="11"/>
        <v>0.93383995394358088</v>
      </c>
      <c r="F108" s="14">
        <f t="shared" ca="1" si="11"/>
        <v>0.75985452590019176</v>
      </c>
      <c r="G108" s="14">
        <f t="shared" ca="1" si="11"/>
        <v>0.93016282901797365</v>
      </c>
      <c r="H108" s="14">
        <f t="shared" ca="1" si="11"/>
        <v>0.86069197678815634</v>
      </c>
      <c r="I108" s="14">
        <f t="shared" ca="1" si="11"/>
        <v>0.93410278321632934</v>
      </c>
      <c r="K108" s="3"/>
      <c r="L108" s="3"/>
      <c r="N108" s="22">
        <f>8+8*($M$1-1)</f>
        <v>48</v>
      </c>
    </row>
    <row r="109" spans="1:29" s="7" customFormat="1">
      <c r="A109" s="4"/>
      <c r="B109" s="5"/>
      <c r="C109" s="6"/>
      <c r="D109" s="6"/>
      <c r="E109" s="6"/>
      <c r="F109" s="6"/>
      <c r="G109" s="6"/>
      <c r="H109" s="6"/>
      <c r="I109" s="6"/>
      <c r="J109" s="3"/>
      <c r="K109" s="34"/>
      <c r="L109" s="34"/>
      <c r="M109" s="22"/>
      <c r="N109" s="22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18"/>
      <c r="AC109" s="18"/>
    </row>
    <row r="110" spans="1:29">
      <c r="N110" s="3"/>
      <c r="Q110" s="22"/>
    </row>
    <row r="111" spans="1:29">
      <c r="A111" s="34" t="str">
        <f ca="1">CONCATENATE("Figure ", RIGHT(A106,LEN(A106)-6))</f>
        <v>Figure 29b. Persistence Rates from First to Second Year of College for Class of 2016, Student-Weighted Totals</v>
      </c>
      <c r="Q111" s="22"/>
    </row>
    <row r="112" spans="1:29">
      <c r="Q112" s="22"/>
    </row>
    <row r="132" spans="1:29" ht="15" thickBot="1">
      <c r="A132" s="9" t="str">
        <f ca="1">CONCATENATE("Table ",N132,"a. Six-Year Completion Rates for Class of ",A134,", School Percentile Distribution")</f>
        <v>Table 30a. Six-Year Completion Rates for Class of 2012, School Percentile Distribution</v>
      </c>
      <c r="N132" s="22">
        <f>5+5*($M$1-1)</f>
        <v>30</v>
      </c>
    </row>
    <row r="133" spans="1:29" ht="29.45" thickBot="1">
      <c r="A133" s="10"/>
      <c r="B133" s="19" t="s">
        <v>41</v>
      </c>
      <c r="C133" s="11" t="s">
        <v>42</v>
      </c>
      <c r="D133" s="11" t="s">
        <v>43</v>
      </c>
      <c r="E133" s="11" t="s">
        <v>44</v>
      </c>
    </row>
    <row r="134" spans="1:29" ht="15" thickBot="1">
      <c r="A134" s="12">
        <f ca="1">INDIRECT(CONCATENATE("'ALL DATA'!",O$1,$N134))</f>
        <v>2012</v>
      </c>
      <c r="B134" s="13">
        <f ca="1">INDIRECT(CONCATENATE("'ALL DATA'!",X$1,$N134))</f>
        <v>1454</v>
      </c>
      <c r="C134" s="14">
        <f ca="1">IF(ISBLANK(INDIRECT(CONCATENATE("'ALL DATA'!",Y$1,$N134))),"*",INDIRECT(CONCATENATE("'ALL DATA'!",Y$1,$N134)))</f>
        <v>0.32142857142857145</v>
      </c>
      <c r="D134" s="14">
        <f t="shared" ref="D134:E134" ca="1" si="12">IF(ISBLANK(INDIRECT(CONCATENATE("'ALL DATA'!",Z$1,$N134))),"*",INDIRECT(CONCATENATE("'ALL DATA'!",Z$1,$N134)))</f>
        <v>0.46282476506357106</v>
      </c>
      <c r="E134" s="14">
        <f t="shared" ca="1" si="12"/>
        <v>0.60135135135135132</v>
      </c>
      <c r="N134" s="22">
        <f>9+8*($M$1-1)</f>
        <v>49</v>
      </c>
    </row>
    <row r="137" spans="1:29" ht="15" thickBot="1">
      <c r="A137" s="9" t="str">
        <f ca="1">CONCATENATE("Table ",N137,"b. Six-Year Completion Rates for Class of ",A139, ", Student-Weighted Totals")</f>
        <v>Table 30b. Six-Year Completion Rates for Class of 2012, Student-Weighted Totals</v>
      </c>
      <c r="N137" s="22">
        <f>5+5*($M$1-1)</f>
        <v>30</v>
      </c>
    </row>
    <row r="138" spans="1:29" ht="29.45" thickBot="1">
      <c r="A138" s="10"/>
      <c r="B138" s="19" t="s">
        <v>45</v>
      </c>
      <c r="C138" s="11" t="s">
        <v>46</v>
      </c>
      <c r="D138" s="11" t="s">
        <v>47</v>
      </c>
      <c r="E138" s="11" t="s">
        <v>48</v>
      </c>
      <c r="F138" s="11" t="s">
        <v>49</v>
      </c>
      <c r="G138" s="11" t="s">
        <v>50</v>
      </c>
      <c r="H138" s="11" t="s">
        <v>51</v>
      </c>
      <c r="I138" s="11" t="s">
        <v>52</v>
      </c>
      <c r="J138" s="7"/>
      <c r="K138" s="7"/>
      <c r="L138" s="7"/>
      <c r="N138" s="23"/>
    </row>
    <row r="139" spans="1:29" ht="15" thickBot="1">
      <c r="A139" s="12">
        <f ca="1">INDIRECT(CONCATENATE("'All DATA'!",O$1,$N139))</f>
        <v>2012</v>
      </c>
      <c r="B139" s="13">
        <f t="shared" ref="B139" ca="1" si="13">INDIRECT(CONCATENATE("'All DATA'!",P$1,$N139))</f>
        <v>512876</v>
      </c>
      <c r="C139" s="14">
        <f ca="1">IF(ISBLANK(INDIRECT(CONCATENATE("'All DATA'!",Q$1,$N139))),"*",INDIRECT(CONCATENATE("'All DATA'!",Q$1,$N139)))</f>
        <v>0.47120356577418321</v>
      </c>
      <c r="D139" s="14">
        <f t="shared" ref="D139:I139" ca="1" si="14">IF(ISBLANK(INDIRECT(CONCATENATE("'All DATA'!",R$1,$N139))),"*",INDIRECT(CONCATENATE("'All DATA'!",R$1,$N139)))</f>
        <v>0.34179216808741292</v>
      </c>
      <c r="E139" s="14">
        <f t="shared" ca="1" si="14"/>
        <v>0.12941139768677029</v>
      </c>
      <c r="F139" s="14">
        <f t="shared" ca="1" si="14"/>
        <v>8.1481683681825623E-2</v>
      </c>
      <c r="G139" s="14">
        <f t="shared" ca="1" si="14"/>
        <v>0.38972188209235759</v>
      </c>
      <c r="H139" s="14">
        <f t="shared" ca="1" si="14"/>
        <v>0.34750699974262783</v>
      </c>
      <c r="I139" s="14">
        <f t="shared" ca="1" si="14"/>
        <v>0.12369656603155539</v>
      </c>
      <c r="K139" s="3"/>
      <c r="L139" s="3"/>
      <c r="N139" s="22">
        <f>9+8*($M$1-1)</f>
        <v>49</v>
      </c>
    </row>
    <row r="140" spans="1:29" s="7" customFormat="1">
      <c r="A140" s="4"/>
      <c r="B140" s="5"/>
      <c r="C140" s="6"/>
      <c r="D140" s="6"/>
      <c r="E140" s="6"/>
      <c r="F140" s="6"/>
      <c r="G140" s="6"/>
      <c r="H140" s="6"/>
      <c r="I140" s="6"/>
      <c r="J140" s="3"/>
      <c r="K140" s="34"/>
      <c r="L140" s="34"/>
      <c r="M140" s="22"/>
      <c r="N140" s="22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18"/>
      <c r="AC140" s="18"/>
    </row>
    <row r="141" spans="1:29">
      <c r="N141" s="3"/>
      <c r="Q141" s="22"/>
    </row>
    <row r="142" spans="1:29">
      <c r="A142" s="34" t="str">
        <f ca="1">CONCATENATE("Figure ", RIGHT(A137,LEN(A137)-6))</f>
        <v>Figure 30b. Six-Year Completion Rates for Class of 2012, Student-Weighted Totals</v>
      </c>
      <c r="Q142" s="22"/>
    </row>
    <row r="143" spans="1:29">
      <c r="Q143" s="22"/>
    </row>
    <row r="163" spans="1:1">
      <c r="A163" s="26"/>
    </row>
    <row r="164" spans="1:1">
      <c r="A164" s="26" t="s">
        <v>54</v>
      </c>
    </row>
  </sheetData>
  <pageMargins left="0.7" right="0.7" top="0.75" bottom="0.75" header="0.3" footer="0.3"/>
  <pageSetup scale="87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64"/>
  <sheetViews>
    <sheetView workbookViewId="0">
      <selection activeCell="M2" sqref="M2"/>
    </sheetView>
  </sheetViews>
  <sheetFormatPr defaultColWidth="9.140625" defaultRowHeight="14.45"/>
  <cols>
    <col min="1" max="1" width="11.7109375" style="34" customWidth="1"/>
    <col min="2" max="2" width="10.7109375" style="37" customWidth="1"/>
    <col min="3" max="9" width="10.7109375" style="34" customWidth="1"/>
    <col min="10" max="12" width="9.140625" style="34"/>
    <col min="13" max="16" width="9.140625" style="22" customWidth="1"/>
    <col min="17" max="17" width="9.140625" style="3" customWidth="1"/>
    <col min="18" max="23" width="9.140625" style="22" customWidth="1"/>
    <col min="24" max="27" width="9.140625" style="22"/>
    <col min="28" max="29" width="9.140625" style="17"/>
    <col min="30" max="16384" width="9.140625" style="34"/>
  </cols>
  <sheetData>
    <row r="1" spans="1:30" ht="31.9" thickBot="1">
      <c r="A1" s="15" t="str">
        <f ca="1">INDIRECT(CONCATENATE("'All DATA'!A",$N1))</f>
        <v>Rural Schools</v>
      </c>
      <c r="M1" s="25">
        <v>7</v>
      </c>
      <c r="N1" s="22">
        <f>2+8*($M$1-1)</f>
        <v>50</v>
      </c>
      <c r="O1" s="22" t="s">
        <v>28</v>
      </c>
      <c r="P1" s="22" t="s">
        <v>29</v>
      </c>
      <c r="Q1" s="22" t="s">
        <v>30</v>
      </c>
      <c r="R1" s="22" t="s">
        <v>31</v>
      </c>
      <c r="S1" s="22" t="s">
        <v>32</v>
      </c>
      <c r="T1" s="22" t="s">
        <v>33</v>
      </c>
      <c r="U1" s="22" t="s">
        <v>34</v>
      </c>
      <c r="V1" s="22" t="s">
        <v>35</v>
      </c>
      <c r="W1" s="22" t="s">
        <v>36</v>
      </c>
      <c r="X1" s="22" t="s">
        <v>37</v>
      </c>
      <c r="Y1" s="22" t="s">
        <v>38</v>
      </c>
      <c r="Z1" s="22" t="s">
        <v>39</v>
      </c>
      <c r="AA1" s="22" t="s">
        <v>40</v>
      </c>
      <c r="AD1" s="3"/>
    </row>
    <row r="2" spans="1:30" ht="15" thickBot="1">
      <c r="A2" s="34" t="str">
        <f ca="1">CONCATENATE("Table ",N2,"a. College Enrollment Rates in the First Fall after High School Graduation for Classes ",A4," and ",A5,", School Percentile Distribution")</f>
        <v>Table 31a. College Enrollment Rates in the First Fall after High School Graduation for Classes 2017 and 2018, School Percentile Distribution</v>
      </c>
      <c r="N2" s="22">
        <f>1+5*($M$1-1)</f>
        <v>31</v>
      </c>
    </row>
    <row r="3" spans="1:30" ht="29.45" thickBot="1">
      <c r="A3" s="10"/>
      <c r="B3" s="19" t="s">
        <v>41</v>
      </c>
      <c r="C3" s="11" t="s">
        <v>42</v>
      </c>
      <c r="D3" s="11" t="s">
        <v>43</v>
      </c>
      <c r="E3" s="11" t="s">
        <v>44</v>
      </c>
    </row>
    <row r="4" spans="1:30" ht="15" thickBot="1">
      <c r="A4" s="12">
        <f ca="1">INDIRECT(CONCATENATE("'ALL DATA'!",O$1,$N4))</f>
        <v>2017</v>
      </c>
      <c r="B4" s="13">
        <f ca="1">INDIRECT(CONCATENATE("'ALL DATA'!",X$1,$N4))</f>
        <v>1924</v>
      </c>
      <c r="C4" s="14">
        <f ca="1">IF(ISBLANK(INDIRECT(CONCATENATE("'ALL DATA'!",Y$1,$N4))),"*",INDIRECT(CONCATENATE("'ALL DATA'!",Y$1,$N4)))</f>
        <v>0.48823430899421716</v>
      </c>
      <c r="D4" s="14">
        <f t="shared" ref="D4:E5" ca="1" si="0">IF(ISBLANK(INDIRECT(CONCATENATE("'ALL DATA'!",Z$1,$N4))),"*",INDIRECT(CONCATENATE("'ALL DATA'!",Z$1,$N4)))</f>
        <v>0.6</v>
      </c>
      <c r="E4" s="14">
        <f t="shared" ca="1" si="0"/>
        <v>0.69230769230769229</v>
      </c>
      <c r="N4" s="22">
        <f>2+8*($M$1-1)</f>
        <v>50</v>
      </c>
    </row>
    <row r="5" spans="1:30" ht="15" thickBot="1">
      <c r="A5" s="12">
        <f ca="1">INDIRECT(CONCATENATE("'ALL DATA'!",O$1,$N5))</f>
        <v>2018</v>
      </c>
      <c r="B5" s="13">
        <f ca="1">INDIRECT(CONCATENATE("'ALL DATA'!",X$1,$N5))</f>
        <v>1581</v>
      </c>
      <c r="C5" s="14">
        <f ca="1">IF(ISBLANK(INDIRECT(CONCATENATE("'ALL DATA'!",Y$1,$N5))),"*",INDIRECT(CONCATENATE("'ALL DATA'!",Y$1,$N5)))</f>
        <v>0.48672566371681414</v>
      </c>
      <c r="D5" s="14">
        <f t="shared" ca="1" si="0"/>
        <v>0.60377358490566035</v>
      </c>
      <c r="E5" s="14">
        <f t="shared" ca="1" si="0"/>
        <v>0.70833333333333337</v>
      </c>
      <c r="N5" s="22">
        <f>3+8*($M$1-1)</f>
        <v>51</v>
      </c>
    </row>
    <row r="8" spans="1:30" ht="15" thickBot="1">
      <c r="A8" s="34" t="str">
        <f ca="1">CONCATENATE("Table ",N8,"b. College Enrollment Rates in the First Fall after High School Graduation for Classes ",A10," and ",A11,", Student-Weighted Totals")</f>
        <v>Table 31b. College Enrollment Rates in the First Fall after High School Graduation for Classes 2017 and 2018, Student-Weighted Totals</v>
      </c>
      <c r="N8" s="22">
        <f>1+5*($M$1-1)</f>
        <v>31</v>
      </c>
      <c r="Q8" s="22"/>
      <c r="R8" s="3"/>
    </row>
    <row r="9" spans="1:30" ht="29.45" thickBot="1">
      <c r="A9" s="10"/>
      <c r="B9" s="19" t="s">
        <v>45</v>
      </c>
      <c r="C9" s="11" t="s">
        <v>46</v>
      </c>
      <c r="D9" s="11" t="s">
        <v>47</v>
      </c>
      <c r="E9" s="11" t="s">
        <v>48</v>
      </c>
      <c r="F9" s="11" t="s">
        <v>49</v>
      </c>
      <c r="G9" s="11" t="s">
        <v>50</v>
      </c>
      <c r="H9" s="11" t="s">
        <v>51</v>
      </c>
      <c r="I9" s="11" t="s">
        <v>52</v>
      </c>
      <c r="J9" s="7"/>
      <c r="K9" s="7"/>
      <c r="L9" s="7"/>
      <c r="N9" s="23"/>
    </row>
    <row r="10" spans="1:30" ht="15" thickBot="1">
      <c r="A10" s="12">
        <f ca="1">INDIRECT(CONCATENATE("'All DATA'!",O$1,$N10))</f>
        <v>2017</v>
      </c>
      <c r="B10" s="13">
        <f t="shared" ref="B10:B11" ca="1" si="1">INDIRECT(CONCATENATE("'All DATA'!",P$1,$N10))</f>
        <v>231224</v>
      </c>
      <c r="C10" s="14">
        <f ca="1">IF(ISBLANK(INDIRECT(CONCATENATE("'All DATA'!",Q$1,$N10))),"*",INDIRECT(CONCATENATE("'All DATA'!",Q$1,$N10)))</f>
        <v>0.61596547071238283</v>
      </c>
      <c r="D10" s="14">
        <f t="shared" ref="D10:I11" ca="1" si="2">IF(ISBLANK(INDIRECT(CONCATENATE("'All DATA'!",R$1,$N10))),"*",INDIRECT(CONCATENATE("'All DATA'!",R$1,$N10)))</f>
        <v>0.49817492993806872</v>
      </c>
      <c r="E10" s="14">
        <f t="shared" ca="1" si="2"/>
        <v>0.11779054077431408</v>
      </c>
      <c r="F10" s="14">
        <f t="shared" ca="1" si="2"/>
        <v>0.20269954675985191</v>
      </c>
      <c r="G10" s="14">
        <f t="shared" ca="1" si="2"/>
        <v>0.41326592395253087</v>
      </c>
      <c r="H10" s="14">
        <f t="shared" ca="1" si="2"/>
        <v>0.49320139777877731</v>
      </c>
      <c r="I10" s="14">
        <f t="shared" ca="1" si="2"/>
        <v>0.12276407293360551</v>
      </c>
      <c r="N10" s="22">
        <f>2+8*($M$1-1)</f>
        <v>50</v>
      </c>
    </row>
    <row r="11" spans="1:30" s="7" customFormat="1" ht="15" thickBot="1">
      <c r="A11" s="12">
        <f ca="1">INDIRECT(CONCATENATE("'All DATA'!",O$1,$N11))</f>
        <v>2018</v>
      </c>
      <c r="B11" s="13">
        <f t="shared" ca="1" si="1"/>
        <v>195752</v>
      </c>
      <c r="C11" s="14">
        <f ca="1">IF(ISBLANK(INDIRECT(CONCATENATE("'All DATA'!",Q$1,$N11))),"*",INDIRECT(CONCATENATE("'All DATA'!",Q$1,$N11)))</f>
        <v>0.61753647472311901</v>
      </c>
      <c r="D11" s="14">
        <f t="shared" ca="1" si="2"/>
        <v>0.51208672197474359</v>
      </c>
      <c r="E11" s="14">
        <f t="shared" ca="1" si="2"/>
        <v>0.10544975274837549</v>
      </c>
      <c r="F11" s="14">
        <f t="shared" ca="1" si="2"/>
        <v>0.2147870775266664</v>
      </c>
      <c r="G11" s="14">
        <f t="shared" ca="1" si="2"/>
        <v>0.40274939719645264</v>
      </c>
      <c r="H11" s="14">
        <f t="shared" ca="1" si="2"/>
        <v>0.49535126077894481</v>
      </c>
      <c r="I11" s="14">
        <f t="shared" ca="1" si="2"/>
        <v>0.12218521394417427</v>
      </c>
      <c r="J11" s="34"/>
      <c r="K11" s="34"/>
      <c r="L11" s="34"/>
      <c r="M11" s="22"/>
      <c r="N11" s="22">
        <f>3+8*($M$1-1)</f>
        <v>51</v>
      </c>
      <c r="O11" s="23"/>
      <c r="P11" s="23"/>
      <c r="Q11" s="23"/>
      <c r="R11" s="23"/>
      <c r="S11" s="23"/>
      <c r="T11" s="24"/>
      <c r="U11" s="23"/>
      <c r="V11" s="23"/>
      <c r="W11" s="23"/>
      <c r="X11" s="23"/>
      <c r="Y11" s="23"/>
      <c r="Z11" s="23"/>
      <c r="AA11" s="23"/>
      <c r="AB11" s="18"/>
      <c r="AC11" s="18"/>
    </row>
    <row r="12" spans="1:30">
      <c r="Q12" s="22"/>
      <c r="S12" s="3"/>
    </row>
    <row r="13" spans="1:30">
      <c r="Q13" s="22"/>
      <c r="R13" s="3"/>
    </row>
    <row r="14" spans="1:30">
      <c r="A14" s="34" t="str">
        <f ca="1">CONCATENATE("Figure ", RIGHT(A8,LEN(A8)-6))</f>
        <v>Figure 31b. College Enrollment Rates in the First Fall after High School Graduation for Classes 2017 and 2018, Student-Weighted Totals</v>
      </c>
      <c r="Q14" s="22"/>
      <c r="U14" s="3"/>
    </row>
    <row r="15" spans="1:30">
      <c r="Q15" s="22"/>
      <c r="X15" s="3"/>
    </row>
    <row r="35" spans="1:14" ht="15" thickBot="1">
      <c r="A35" s="9" t="str">
        <f ca="1">CONCATENATE("Table ",N35,"a. College Enrollment Rates in the First Year after High School Graduation for Classes ",A37," and ",A38,", School Percentile Distribution")</f>
        <v>Table 32a. College Enrollment Rates in the First Year after High School Graduation for Classes 2016 and 2017, School Percentile Distribution</v>
      </c>
      <c r="N35" s="22">
        <f>2+5*($M$1-1)</f>
        <v>32</v>
      </c>
    </row>
    <row r="36" spans="1:14" ht="29.45" thickBot="1">
      <c r="A36" s="10"/>
      <c r="B36" s="19" t="s">
        <v>41</v>
      </c>
      <c r="C36" s="11" t="s">
        <v>42</v>
      </c>
      <c r="D36" s="11" t="s">
        <v>43</v>
      </c>
      <c r="E36" s="11" t="s">
        <v>44</v>
      </c>
    </row>
    <row r="37" spans="1:14" ht="15" thickBot="1">
      <c r="A37" s="12">
        <f ca="1">INDIRECT(CONCATENATE("'ALL DATA'!",O$1,$N37))</f>
        <v>2016</v>
      </c>
      <c r="B37" s="13">
        <f ca="1">INDIRECT(CONCATENATE("'ALL DATA'!",X$1,$N37))</f>
        <v>1944</v>
      </c>
      <c r="C37" s="14">
        <f ca="1">IF(ISBLANK(INDIRECT(CONCATENATE("'ALL DATA'!",Y$1,$N37))),"*",INDIRECT(CONCATENATE("'ALL DATA'!",Y$1,$N37)))</f>
        <v>0.52173913043478259</v>
      </c>
      <c r="D37" s="14">
        <f t="shared" ref="D37:E38" ca="1" si="3">IF(ISBLANK(INDIRECT(CONCATENATE("'ALL DATA'!",Z$1,$N37))),"*",INDIRECT(CONCATENATE("'ALL DATA'!",Z$1,$N37)))</f>
        <v>0.63478841210203674</v>
      </c>
      <c r="E37" s="14">
        <f t="shared" ca="1" si="3"/>
        <v>0.7278320454063939</v>
      </c>
      <c r="N37" s="22">
        <f>4+8*($M$1-1)</f>
        <v>52</v>
      </c>
    </row>
    <row r="38" spans="1:14" ht="15" thickBot="1">
      <c r="A38" s="12">
        <f ca="1">INDIRECT(CONCATENATE("'ALL DATA'!",O$1,$N38))</f>
        <v>2017</v>
      </c>
      <c r="B38" s="13">
        <f ca="1">INDIRECT(CONCATENATE("'ALL DATA'!",X$1,$N38))</f>
        <v>1924</v>
      </c>
      <c r="C38" s="14">
        <f ca="1">IF(ISBLANK(INDIRECT(CONCATENATE("'ALL DATA'!",Y$1,$N38))),"*",INDIRECT(CONCATENATE("'ALL DATA'!",Y$1,$N38)))</f>
        <v>0.51113310242454224</v>
      </c>
      <c r="D38" s="14">
        <f t="shared" ca="1" si="3"/>
        <v>0.62546296296296289</v>
      </c>
      <c r="E38" s="14">
        <f t="shared" ca="1" si="3"/>
        <v>0.72062275614471138</v>
      </c>
      <c r="N38" s="22">
        <f>5+8*($M$1-1)</f>
        <v>53</v>
      </c>
    </row>
    <row r="41" spans="1:14" ht="15" thickBot="1">
      <c r="A41" s="9" t="str">
        <f ca="1">CONCATENATE("Table ",N41,"b. College Enrollment Rates in the First Year after High School Graduation for Classes ",A43," and ",A44,", Student-Weighted Totals")</f>
        <v>Table 32b. College Enrollment Rates in the First Year after High School Graduation for Classes 2016 and 2017, Student-Weighted Totals</v>
      </c>
      <c r="N41" s="22">
        <f>2+5*($M$1-1)</f>
        <v>32</v>
      </c>
    </row>
    <row r="42" spans="1:14" ht="29.45" thickBot="1">
      <c r="A42" s="10"/>
      <c r="B42" s="19" t="s">
        <v>45</v>
      </c>
      <c r="C42" s="11" t="s">
        <v>46</v>
      </c>
      <c r="D42" s="11" t="s">
        <v>47</v>
      </c>
      <c r="E42" s="11" t="s">
        <v>48</v>
      </c>
      <c r="F42" s="11" t="s">
        <v>49</v>
      </c>
      <c r="G42" s="11" t="s">
        <v>50</v>
      </c>
      <c r="H42" s="11" t="s">
        <v>51</v>
      </c>
      <c r="I42" s="11" t="s">
        <v>52</v>
      </c>
      <c r="J42" s="7"/>
    </row>
    <row r="43" spans="1:14" ht="15" thickBot="1">
      <c r="A43" s="12">
        <f ca="1">INDIRECT(CONCATENATE("'All DATA'!",O$1,$N43))</f>
        <v>2016</v>
      </c>
      <c r="B43" s="13">
        <f t="shared" ref="B43:B44" ca="1" si="4">INDIRECT(CONCATENATE("'All DATA'!",P$1,$N43))</f>
        <v>229924</v>
      </c>
      <c r="C43" s="14">
        <f ca="1">IF(ISBLANK(INDIRECT(CONCATENATE("'All DATA'!",Q$1,$N43))),"*",INDIRECT(CONCATENATE("'All DATA'!",Q$1,$N43)))</f>
        <v>0.65201544858301008</v>
      </c>
      <c r="D43" s="14">
        <f t="shared" ref="D43:I44" ca="1" si="5">IF(ISBLANK(INDIRECT(CONCATENATE("'All DATA'!",R$1,$N43))),"*",INDIRECT(CONCATENATE("'All DATA'!",R$1,$N43)))</f>
        <v>0.52787877733511945</v>
      </c>
      <c r="E43" s="14">
        <f t="shared" ca="1" si="5"/>
        <v>0.1241366712478906</v>
      </c>
      <c r="F43" s="14">
        <f t="shared" ca="1" si="5"/>
        <v>0.22296063046919851</v>
      </c>
      <c r="G43" s="14">
        <f t="shared" ca="1" si="5"/>
        <v>0.42905481811381152</v>
      </c>
      <c r="H43" s="14">
        <f t="shared" ca="1" si="5"/>
        <v>0.52148970964318642</v>
      </c>
      <c r="I43" s="14">
        <f t="shared" ca="1" si="5"/>
        <v>0.13052573893982358</v>
      </c>
      <c r="N43" s="22">
        <f>4+8*($M$1-1)</f>
        <v>52</v>
      </c>
    </row>
    <row r="44" spans="1:14" ht="15" thickBot="1">
      <c r="A44" s="12">
        <f ca="1">INDIRECT(CONCATENATE("'All DATA'!",O$1,$N44))</f>
        <v>2017</v>
      </c>
      <c r="B44" s="13">
        <f t="shared" ca="1" si="4"/>
        <v>231224</v>
      </c>
      <c r="C44" s="14">
        <f ca="1">IF(ISBLANK(INDIRECT(CONCATENATE("'All DATA'!",Q$1,$N44))),"*",INDIRECT(CONCATENATE("'All DATA'!",Q$1,$N44)))</f>
        <v>0.64810746289312526</v>
      </c>
      <c r="D44" s="14">
        <f t="shared" ca="1" si="5"/>
        <v>0.52589264090232846</v>
      </c>
      <c r="E44" s="14">
        <f t="shared" ca="1" si="5"/>
        <v>0.12221482199079681</v>
      </c>
      <c r="F44" s="14">
        <f t="shared" ca="1" si="5"/>
        <v>0.22016745666539805</v>
      </c>
      <c r="G44" s="14">
        <f t="shared" ca="1" si="5"/>
        <v>0.42794000622772721</v>
      </c>
      <c r="H44" s="14">
        <f t="shared" ca="1" si="5"/>
        <v>0.52002387295436459</v>
      </c>
      <c r="I44" s="14">
        <f t="shared" ca="1" si="5"/>
        <v>0.12808358993876068</v>
      </c>
      <c r="N44" s="22">
        <f>5+8*($M$1-1)</f>
        <v>53</v>
      </c>
    </row>
    <row r="47" spans="1:14">
      <c r="A47" s="34" t="str">
        <f ca="1">CONCATENATE("Figure ", RIGHT(A41,LEN(A41)-6))</f>
        <v>Figure 32b. College Enrollment Rates in the First Year after High School Graduation for Classes 2016 and 2017, Student-Weighted Totals</v>
      </c>
    </row>
    <row r="68" spans="1:29" ht="15" thickBot="1">
      <c r="A68" s="9" t="str">
        <f ca="1">CONCATENATE("Table ",N68,"a. College Enrollment Rates in the First Two Years after High School Graduation for Classes ",A70," and ",A71,", School Percentile Distribution")</f>
        <v>Table 33a. College Enrollment Rates in the First Two Years after High School Graduation for Classes 2015 and 2016, School Percentile Distribution</v>
      </c>
      <c r="N68" s="22">
        <f>3+5*($M$1-1)</f>
        <v>33</v>
      </c>
    </row>
    <row r="69" spans="1:29" ht="29.45" thickBot="1">
      <c r="A69" s="10"/>
      <c r="B69" s="19" t="s">
        <v>41</v>
      </c>
      <c r="C69" s="11" t="s">
        <v>42</v>
      </c>
      <c r="D69" s="11" t="s">
        <v>43</v>
      </c>
      <c r="E69" s="11" t="s">
        <v>44</v>
      </c>
    </row>
    <row r="70" spans="1:29" ht="15" thickBot="1">
      <c r="A70" s="12">
        <f ca="1">INDIRECT(CONCATENATE("'ALL DATA'!",O$1,$N70))</f>
        <v>2015</v>
      </c>
      <c r="B70" s="13">
        <f ca="1">INDIRECT(CONCATENATE("'ALL DATA'!",X$1,$N70))</f>
        <v>1953</v>
      </c>
      <c r="C70" s="14">
        <f ca="1">IF(ISBLANK(INDIRECT(CONCATENATE("'ALL DATA'!",Y$1,$N70))),"*",INDIRECT(CONCATENATE("'ALL DATA'!",Y$1,$N70)))</f>
        <v>0.56338028169014087</v>
      </c>
      <c r="D70" s="14">
        <f t="shared" ref="D70:E71" ca="1" si="6">IF(ISBLANK(INDIRECT(CONCATENATE("'ALL DATA'!",Z$1,$N70))),"*",INDIRECT(CONCATENATE("'ALL DATA'!",Z$1,$N70)))</f>
        <v>0.66666666666666663</v>
      </c>
      <c r="E70" s="14">
        <f t="shared" ca="1" si="6"/>
        <v>0.76595744680851063</v>
      </c>
      <c r="N70" s="22">
        <f>6+8*($M$1-1)</f>
        <v>54</v>
      </c>
    </row>
    <row r="71" spans="1:29" ht="15" thickBot="1">
      <c r="A71" s="12">
        <f ca="1">INDIRECT(CONCATENATE("'ALL DATA'!",O$1,$N71))</f>
        <v>2016</v>
      </c>
      <c r="B71" s="13">
        <f ca="1">INDIRECT(CONCATENATE("'ALL DATA'!",X$1,$N71))</f>
        <v>1944</v>
      </c>
      <c r="C71" s="14">
        <f ca="1">IF(ISBLANK(INDIRECT(CONCATENATE("'ALL DATA'!",Y$1,$N71))),"*",INDIRECT(CONCATENATE("'ALL DATA'!",Y$1,$N71)))</f>
        <v>0.5611895592640137</v>
      </c>
      <c r="D71" s="14">
        <f t="shared" ca="1" si="6"/>
        <v>0.67025131051495523</v>
      </c>
      <c r="E71" s="14">
        <f t="shared" ca="1" si="6"/>
        <v>0.76470588235294112</v>
      </c>
      <c r="N71" s="22">
        <f>7+8*($M$1-1)</f>
        <v>55</v>
      </c>
    </row>
    <row r="74" spans="1:29" ht="15" thickBot="1">
      <c r="A74" s="9" t="str">
        <f ca="1">CONCATENATE("Table ",N74,"b. College Enrollment Rates in the First Two Years after High School Graduation for Classes ",A76," and ",A77,", Student-Weighted Totals")</f>
        <v>Table 33b. College Enrollment Rates in the First Two Years after High School Graduation for Classes 2015 and 2016, Student-Weighted Totals</v>
      </c>
      <c r="N74" s="22">
        <f>3+5*($M$1-1)</f>
        <v>33</v>
      </c>
    </row>
    <row r="75" spans="1:29" ht="29.45" thickBot="1">
      <c r="A75" s="10"/>
      <c r="B75" s="19" t="s">
        <v>45</v>
      </c>
      <c r="C75" s="11" t="s">
        <v>46</v>
      </c>
      <c r="D75" s="11" t="s">
        <v>47</v>
      </c>
      <c r="E75" s="11" t="s">
        <v>48</v>
      </c>
      <c r="F75" s="11" t="s">
        <v>49</v>
      </c>
      <c r="G75" s="11" t="s">
        <v>50</v>
      </c>
      <c r="H75" s="11" t="s">
        <v>51</v>
      </c>
      <c r="I75" s="11" t="s">
        <v>52</v>
      </c>
      <c r="J75" s="7"/>
      <c r="K75" s="7"/>
      <c r="L75" s="7"/>
      <c r="N75" s="23"/>
    </row>
    <row r="76" spans="1:29" ht="15" thickBot="1">
      <c r="A76" s="12">
        <f ca="1">INDIRECT(CONCATENATE("'All DATA'!",O$1,$N76))</f>
        <v>2015</v>
      </c>
      <c r="B76" s="13">
        <f t="shared" ref="B76:B77" ca="1" si="7">INDIRECT(CONCATENATE("'All DATA'!",P$1,$N76))</f>
        <v>224264</v>
      </c>
      <c r="C76" s="14">
        <f ca="1">IF(ISBLANK(INDIRECT(CONCATENATE("'All DATA'!",Q$1,$N76))),"*",INDIRECT(CONCATENATE("'All DATA'!",Q$1,$N76)))</f>
        <v>0.69156440623550819</v>
      </c>
      <c r="D76" s="14">
        <f t="shared" ref="D76:I77" ca="1" si="8">IF(ISBLANK(INDIRECT(CONCATENATE("'All DATA'!",R$1,$N76))),"*",INDIRECT(CONCATENATE("'All DATA'!",R$1,$N76)))</f>
        <v>0.55889933292904792</v>
      </c>
      <c r="E76" s="14">
        <f t="shared" ca="1" si="8"/>
        <v>0.13266507330646024</v>
      </c>
      <c r="F76" s="14">
        <f t="shared" ca="1" si="8"/>
        <v>0.24879606178432562</v>
      </c>
      <c r="G76" s="14">
        <f t="shared" ca="1" si="8"/>
        <v>0.44276834445118252</v>
      </c>
      <c r="H76" s="14">
        <f t="shared" ca="1" si="8"/>
        <v>0.55144829308315202</v>
      </c>
      <c r="I76" s="14">
        <f t="shared" ca="1" si="8"/>
        <v>0.14011611315235614</v>
      </c>
      <c r="K76" s="3"/>
      <c r="L76" s="3"/>
      <c r="N76" s="22">
        <f>6+8*($M$1-1)</f>
        <v>54</v>
      </c>
    </row>
    <row r="77" spans="1:29" ht="15" thickBot="1">
      <c r="A77" s="12">
        <f ca="1">INDIRECT(CONCATENATE("'All DATA'!",O$1,$N77))</f>
        <v>2016</v>
      </c>
      <c r="B77" s="13">
        <f t="shared" ca="1" si="7"/>
        <v>229924</v>
      </c>
      <c r="C77" s="14">
        <f ca="1">IF(ISBLANK(INDIRECT(CONCATENATE("'All DATA'!",Q$1,$N77))),"*",INDIRECT(CONCATENATE("'All DATA'!",Q$1,$N77)))</f>
        <v>0.68933647640089768</v>
      </c>
      <c r="D77" s="14">
        <f t="shared" ca="1" si="8"/>
        <v>0.55989370400654126</v>
      </c>
      <c r="E77" s="14">
        <f t="shared" ca="1" si="8"/>
        <v>0.12944277239435639</v>
      </c>
      <c r="F77" s="14">
        <f t="shared" ca="1" si="8"/>
        <v>0.24607261529896834</v>
      </c>
      <c r="G77" s="14">
        <f t="shared" ca="1" si="8"/>
        <v>0.44326386110192934</v>
      </c>
      <c r="H77" s="14">
        <f t="shared" ca="1" si="8"/>
        <v>0.55084288721490582</v>
      </c>
      <c r="I77" s="14">
        <f t="shared" ca="1" si="8"/>
        <v>0.13849358918599189</v>
      </c>
      <c r="K77" s="3"/>
      <c r="L77" s="3"/>
      <c r="N77" s="22">
        <f>7+8*($M$1-1)</f>
        <v>55</v>
      </c>
    </row>
    <row r="78" spans="1:29" s="7" customFormat="1">
      <c r="A78" s="4"/>
      <c r="B78" s="5"/>
      <c r="C78" s="6"/>
      <c r="D78" s="6"/>
      <c r="E78" s="6"/>
      <c r="F78" s="6"/>
      <c r="G78" s="6"/>
      <c r="H78" s="6"/>
      <c r="I78" s="6"/>
      <c r="J78" s="3"/>
      <c r="K78" s="34"/>
      <c r="L78" s="34"/>
      <c r="M78" s="22"/>
      <c r="N78" s="22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18"/>
      <c r="AC78" s="18"/>
    </row>
    <row r="79" spans="1:29">
      <c r="N79" s="3"/>
      <c r="Q79" s="22"/>
    </row>
    <row r="80" spans="1:29">
      <c r="A80" s="34" t="str">
        <f ca="1">CONCATENATE("Figure ", RIGHT(A74,LEN(A74)-6))</f>
        <v>Figure 33b. College Enrollment Rates in the First Two Years after High School Graduation for Classes 2015 and 2016, Student-Weighted Totals</v>
      </c>
      <c r="Q80" s="22"/>
    </row>
    <row r="81" spans="17:17">
      <c r="Q81" s="22"/>
    </row>
    <row r="101" spans="1:29" ht="15" thickBot="1">
      <c r="A101" s="9" t="str">
        <f ca="1">CONCATENATE("Table ",N101,"a. Persistence Rates from First to Second Year of College for Class of ",A103,", School Percentile Distribution")</f>
        <v>Table 34a. Persistence Rates from First to Second Year of College for Class of 2016, School Percentile Distribution</v>
      </c>
      <c r="N101" s="22">
        <f>4+5*($M$1-1)</f>
        <v>34</v>
      </c>
    </row>
    <row r="102" spans="1:29" ht="29.45" thickBot="1">
      <c r="A102" s="10"/>
      <c r="B102" s="19" t="s">
        <v>41</v>
      </c>
      <c r="C102" s="11" t="s">
        <v>42</v>
      </c>
      <c r="D102" s="11" t="s">
        <v>43</v>
      </c>
      <c r="E102" s="11" t="s">
        <v>44</v>
      </c>
    </row>
    <row r="103" spans="1:29" ht="15" thickBot="1">
      <c r="A103" s="12">
        <f ca="1">INDIRECT(CONCATENATE("'ALL DATA'!",O$1,$N103))</f>
        <v>2016</v>
      </c>
      <c r="B103" s="13">
        <f ca="1">INDIRECT(CONCATENATE("'ALL DATA'!",X$1,$N103))</f>
        <v>1944</v>
      </c>
      <c r="C103" s="14">
        <f ca="1">IF(ISBLANK(INDIRECT(CONCATENATE("'ALL DATA'!",Y$1,$N103))),"*",INDIRECT(CONCATENATE("'ALL DATA'!",Y$1,$N103)))</f>
        <v>0.75</v>
      </c>
      <c r="D103" s="14">
        <f t="shared" ref="D103:E103" ca="1" si="9">IF(ISBLANK(INDIRECT(CONCATENATE("'ALL DATA'!",Z$1,$N103))),"*",INDIRECT(CONCATENATE("'ALL DATA'!",Z$1,$N103)))</f>
        <v>0.83333333333333337</v>
      </c>
      <c r="E103" s="14">
        <f t="shared" ca="1" si="9"/>
        <v>0.88461538461538458</v>
      </c>
      <c r="N103" s="22">
        <f>8+8*($M$1-1)</f>
        <v>56</v>
      </c>
    </row>
    <row r="106" spans="1:29" ht="15" thickBot="1">
      <c r="A106" s="9" t="str">
        <f ca="1">CONCATENATE("Table ",N106,"b. Persistence Rates from First to Second Year of College for Class of ",A108,", Student-Weighted Totals")</f>
        <v>Table 34b. Persistence Rates from First to Second Year of College for Class of 2016, Student-Weighted Totals</v>
      </c>
      <c r="N106" s="22">
        <f>4+5*($M$1-1)</f>
        <v>34</v>
      </c>
    </row>
    <row r="107" spans="1:29" ht="43.9" thickBot="1">
      <c r="A107" s="10"/>
      <c r="B107" s="19" t="s">
        <v>53</v>
      </c>
      <c r="C107" s="11" t="s">
        <v>46</v>
      </c>
      <c r="D107" s="11" t="s">
        <v>47</v>
      </c>
      <c r="E107" s="11" t="s">
        <v>48</v>
      </c>
      <c r="F107" s="11" t="s">
        <v>49</v>
      </c>
      <c r="G107" s="11" t="s">
        <v>50</v>
      </c>
      <c r="H107" s="11" t="s">
        <v>51</v>
      </c>
      <c r="I107" s="11" t="s">
        <v>52</v>
      </c>
      <c r="J107" s="7"/>
      <c r="K107" s="7"/>
      <c r="L107" s="7"/>
      <c r="N107" s="23"/>
    </row>
    <row r="108" spans="1:29" ht="15" thickBot="1">
      <c r="A108" s="12">
        <f ca="1">INDIRECT(CONCATENATE("'All DATA'!",O$1,$N108))</f>
        <v>2016</v>
      </c>
      <c r="B108" s="13">
        <f t="shared" ref="B108" ca="1" si="10">INDIRECT(CONCATENATE("'All DATA'!",P$1,$N108))</f>
        <v>149914</v>
      </c>
      <c r="C108" s="14">
        <f ca="1">IF(ISBLANK(INDIRECT(CONCATENATE("'All DATA'!",Q$1,$N108))),"*",INDIRECT(CONCATENATE("'All DATA'!",Q$1,$N108)))</f>
        <v>0.83983483864082076</v>
      </c>
      <c r="D108" s="14">
        <f t="shared" ref="D108:I108" ca="1" si="11">IF(ISBLANK(INDIRECT(CONCATENATE("'All DATA'!",R$1,$N108))),"*",INDIRECT(CONCATENATE("'All DATA'!",R$1,$N108)))</f>
        <v>0.82257027980094255</v>
      </c>
      <c r="E108" s="14">
        <f t="shared" ca="1" si="11"/>
        <v>0.91325064816761259</v>
      </c>
      <c r="F108" s="14">
        <f t="shared" ca="1" si="11"/>
        <v>0.70964029338327095</v>
      </c>
      <c r="G108" s="14">
        <f t="shared" ca="1" si="11"/>
        <v>0.9074911302584896</v>
      </c>
      <c r="H108" s="14">
        <f t="shared" ca="1" si="11"/>
        <v>0.82510028940059876</v>
      </c>
      <c r="I108" s="14">
        <f t="shared" ca="1" si="11"/>
        <v>0.89870380860351207</v>
      </c>
      <c r="K108" s="3"/>
      <c r="L108" s="3"/>
      <c r="N108" s="22">
        <f>8+8*($M$1-1)</f>
        <v>56</v>
      </c>
    </row>
    <row r="109" spans="1:29" s="7" customFormat="1">
      <c r="A109" s="4"/>
      <c r="B109" s="5"/>
      <c r="C109" s="6"/>
      <c r="D109" s="6"/>
      <c r="E109" s="6"/>
      <c r="F109" s="6"/>
      <c r="G109" s="6"/>
      <c r="H109" s="6"/>
      <c r="I109" s="6"/>
      <c r="J109" s="3"/>
      <c r="K109" s="34"/>
      <c r="L109" s="34"/>
      <c r="M109" s="22"/>
      <c r="N109" s="22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18"/>
      <c r="AC109" s="18"/>
    </row>
    <row r="110" spans="1:29">
      <c r="N110" s="3"/>
      <c r="Q110" s="22"/>
    </row>
    <row r="111" spans="1:29">
      <c r="A111" s="34" t="str">
        <f ca="1">CONCATENATE("Figure ", RIGHT(A106,LEN(A106)-6))</f>
        <v>Figure 34b. Persistence Rates from First to Second Year of College for Class of 2016, Student-Weighted Totals</v>
      </c>
      <c r="Q111" s="22"/>
    </row>
    <row r="112" spans="1:29">
      <c r="Q112" s="22"/>
    </row>
    <row r="132" spans="1:29" ht="15" thickBot="1">
      <c r="A132" s="9" t="str">
        <f ca="1">CONCATENATE("Table ",N132,"a. Six-Year Completion Rates for Class of ",A134,", School Percentile Distribution")</f>
        <v>Table 35a. Six-Year Completion Rates for Class of 2012, School Percentile Distribution</v>
      </c>
      <c r="N132" s="22">
        <f>5+5*($M$1-1)</f>
        <v>35</v>
      </c>
    </row>
    <row r="133" spans="1:29" ht="29.45" thickBot="1">
      <c r="A133" s="10"/>
      <c r="B133" s="19" t="s">
        <v>41</v>
      </c>
      <c r="C133" s="11" t="s">
        <v>42</v>
      </c>
      <c r="D133" s="11" t="s">
        <v>43</v>
      </c>
      <c r="E133" s="11" t="s">
        <v>44</v>
      </c>
    </row>
    <row r="134" spans="1:29" ht="15" thickBot="1">
      <c r="A134" s="12">
        <f ca="1">INDIRECT(CONCATENATE("'ALL DATA'!",O$1,$N134))</f>
        <v>2012</v>
      </c>
      <c r="B134" s="13">
        <f ca="1">INDIRECT(CONCATENATE("'ALL DATA'!",X$1,$N134))</f>
        <v>2124</v>
      </c>
      <c r="C134" s="14">
        <f ca="1">IF(ISBLANK(INDIRECT(CONCATENATE("'ALL DATA'!",Y$1,$N134))),"*",INDIRECT(CONCATENATE("'ALL DATA'!",Y$1,$N134)))</f>
        <v>0.27785737026424706</v>
      </c>
      <c r="D134" s="14">
        <f t="shared" ref="D134:E134" ca="1" si="12">IF(ISBLANK(INDIRECT(CONCATENATE("'ALL DATA'!",Z$1,$N134))),"*",INDIRECT(CONCATENATE("'ALL DATA'!",Z$1,$N134)))</f>
        <v>0.39293062904174014</v>
      </c>
      <c r="E134" s="14">
        <f t="shared" ca="1" si="12"/>
        <v>0.5</v>
      </c>
      <c r="N134" s="22">
        <f>9+8*($M$1-1)</f>
        <v>57</v>
      </c>
    </row>
    <row r="137" spans="1:29" ht="15" thickBot="1">
      <c r="A137" s="9" t="str">
        <f ca="1">CONCATENATE("Table ",N137,"b. Six-Year Completion Rates for Class of ",A139, ", Student-Weighted Totals")</f>
        <v>Table 35b. Six-Year Completion Rates for Class of 2012, Student-Weighted Totals</v>
      </c>
      <c r="N137" s="22">
        <f>5+5*($M$1-1)</f>
        <v>35</v>
      </c>
    </row>
    <row r="138" spans="1:29" ht="29.45" thickBot="1">
      <c r="A138" s="10"/>
      <c r="B138" s="19" t="s">
        <v>45</v>
      </c>
      <c r="C138" s="11" t="s">
        <v>46</v>
      </c>
      <c r="D138" s="11" t="s">
        <v>47</v>
      </c>
      <c r="E138" s="11" t="s">
        <v>48</v>
      </c>
      <c r="F138" s="11" t="s">
        <v>49</v>
      </c>
      <c r="G138" s="11" t="s">
        <v>50</v>
      </c>
      <c r="H138" s="11" t="s">
        <v>51</v>
      </c>
      <c r="I138" s="11" t="s">
        <v>52</v>
      </c>
      <c r="J138" s="7"/>
      <c r="K138" s="7"/>
      <c r="L138" s="7"/>
      <c r="N138" s="23"/>
    </row>
    <row r="139" spans="1:29" ht="15" thickBot="1">
      <c r="A139" s="12">
        <f ca="1">INDIRECT(CONCATENATE("'All DATA'!",O$1,$N139))</f>
        <v>2012</v>
      </c>
      <c r="B139" s="13">
        <f t="shared" ref="B139" ca="1" si="13">INDIRECT(CONCATENATE("'All DATA'!",P$1,$N139))</f>
        <v>302490</v>
      </c>
      <c r="C139" s="14">
        <f ca="1">IF(ISBLANK(INDIRECT(CONCATENATE("'All DATA'!",Q$1,$N139))),"*",INDIRECT(CONCATENATE("'All DATA'!",Q$1,$N139)))</f>
        <v>0.41456246487487192</v>
      </c>
      <c r="D139" s="14">
        <f t="shared" ref="D139:I139" ca="1" si="14">IF(ISBLANK(INDIRECT(CONCATENATE("'All DATA'!",R$1,$N139))),"*",INDIRECT(CONCATENATE("'All DATA'!",R$1,$N139)))</f>
        <v>0.31333267215445137</v>
      </c>
      <c r="E139" s="14">
        <f t="shared" ca="1" si="14"/>
        <v>0.10122979272042051</v>
      </c>
      <c r="F139" s="14">
        <f t="shared" ca="1" si="14"/>
        <v>8.8835994578333174E-2</v>
      </c>
      <c r="G139" s="14">
        <f t="shared" ca="1" si="14"/>
        <v>0.32572647029653873</v>
      </c>
      <c r="H139" s="14">
        <f t="shared" ca="1" si="14"/>
        <v>0.31570961023504907</v>
      </c>
      <c r="I139" s="14">
        <f t="shared" ca="1" si="14"/>
        <v>9.885285463982281E-2</v>
      </c>
      <c r="K139" s="3"/>
      <c r="L139" s="3"/>
      <c r="N139" s="22">
        <f>9+8*($M$1-1)</f>
        <v>57</v>
      </c>
    </row>
    <row r="140" spans="1:29" s="7" customFormat="1">
      <c r="A140" s="4"/>
      <c r="B140" s="5"/>
      <c r="C140" s="6"/>
      <c r="D140" s="6"/>
      <c r="E140" s="6"/>
      <c r="F140" s="6"/>
      <c r="G140" s="6"/>
      <c r="H140" s="6"/>
      <c r="I140" s="6"/>
      <c r="J140" s="3"/>
      <c r="K140" s="34"/>
      <c r="L140" s="34"/>
      <c r="M140" s="22"/>
      <c r="N140" s="22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18"/>
      <c r="AC140" s="18"/>
    </row>
    <row r="141" spans="1:29">
      <c r="N141" s="3"/>
      <c r="Q141" s="22"/>
    </row>
    <row r="142" spans="1:29">
      <c r="A142" s="34" t="str">
        <f ca="1">CONCATENATE("Figure ", RIGHT(A137,LEN(A137)-6))</f>
        <v>Figure 35b. Six-Year Completion Rates for Class of 2012, Student-Weighted Totals</v>
      </c>
      <c r="Q142" s="22"/>
    </row>
    <row r="143" spans="1:29">
      <c r="Q143" s="22"/>
    </row>
    <row r="163" spans="1:1">
      <c r="A163" s="26"/>
    </row>
    <row r="164" spans="1:1">
      <c r="A164" s="26" t="s">
        <v>54</v>
      </c>
    </row>
  </sheetData>
  <pageMargins left="0.7" right="0.7" top="0.75" bottom="0.75" header="0.3" footer="0.3"/>
  <pageSetup scale="87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667E85D-A21B-49C1-A841-2A6728BB24AF}"/>
</file>

<file path=customXml/itemProps2.xml><?xml version="1.0" encoding="utf-8"?>
<ds:datastoreItem xmlns:ds="http://schemas.openxmlformats.org/officeDocument/2006/customXml" ds:itemID="{93FD2C54-699A-497D-9A55-5E611F8E1E6B}"/>
</file>

<file path=customXml/itemProps3.xml><?xml version="1.0" encoding="utf-8"?>
<ds:datastoreItem xmlns:ds="http://schemas.openxmlformats.org/officeDocument/2006/customXml" ds:itemID="{ACC684B1-5243-4D02-B3A8-AE207E63A2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Web App</Application>
  <Manager/>
  <Company/>
  <HyperlinkBase/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Diana Gillum</cp:lastModifiedBy>
  <dcterms:created xsi:type="dcterms:W3CDTF">2013-05-01T18:07:04Z</dcterms:created>
  <dcterms:modified xsi:type="dcterms:W3CDTF">2019-09-10T13:47:38Z</dcterms:modified>
  <cp:category/>
  <cp:contentStatus/>
</cp:coreProperties>
</file>