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95" windowWidth="18195" windowHeight="11640" tabRatio="832" firstSheet="1" activeTab="1"/>
  </bookViews>
  <sheets>
    <sheet name="All DATA" sheetId="110" state="hidden" r:id="rId1"/>
    <sheet name="group (1)" sheetId="1" r:id="rId2"/>
    <sheet name="group (2)" sheetId="234" r:id="rId3"/>
    <sheet name="group (3)" sheetId="235" r:id="rId4"/>
    <sheet name="group (4)" sheetId="236" r:id="rId5"/>
    <sheet name="group (5)" sheetId="237" r:id="rId6"/>
    <sheet name="group (6)" sheetId="238" r:id="rId7"/>
  </sheets>
  <definedNames>
    <definedName name="_xlnm._FilterDatabase" localSheetId="0" hidden="1">'All DATA'!$A$1:$O$49</definedName>
    <definedName name="_xlnm.Print_Area" localSheetId="1">'group (1)'!$A:$K</definedName>
    <definedName name="_xlnm.Print_Area" localSheetId="2">'group (2)'!$A:$K</definedName>
    <definedName name="_xlnm.Print_Area" localSheetId="3">'group (3)'!$A:$K</definedName>
    <definedName name="_xlnm.Print_Area" localSheetId="4">'group (4)'!$A:$K</definedName>
    <definedName name="_xlnm.Print_Area" localSheetId="5">'group (5)'!$A:$K</definedName>
    <definedName name="_xlnm.Print_Area" localSheetId="6">'group (6)'!$A:$K</definedName>
  </definedNames>
  <calcPr calcId="145621"/>
</workbook>
</file>

<file path=xl/calcChain.xml><?xml version="1.0" encoding="utf-8"?>
<calcChain xmlns="http://schemas.openxmlformats.org/spreadsheetml/2006/main">
  <c r="N139" i="238" l="1"/>
  <c r="N137" i="238"/>
  <c r="A137" i="238" s="1"/>
  <c r="A142" i="238" s="1"/>
  <c r="N134" i="238"/>
  <c r="N132" i="238"/>
  <c r="A132" i="238" s="1"/>
  <c r="N108" i="238"/>
  <c r="N106" i="238"/>
  <c r="A106" i="238" s="1"/>
  <c r="A111" i="238" s="1"/>
  <c r="N103" i="238"/>
  <c r="N101" i="238"/>
  <c r="A101" i="238" s="1"/>
  <c r="N77" i="238"/>
  <c r="N76" i="238"/>
  <c r="N74" i="238"/>
  <c r="A74" i="238" s="1"/>
  <c r="A80" i="238" s="1"/>
  <c r="N71" i="238"/>
  <c r="N70" i="238"/>
  <c r="N68" i="238"/>
  <c r="A68" i="238" s="1"/>
  <c r="N44" i="238"/>
  <c r="N43" i="238"/>
  <c r="N41" i="238"/>
  <c r="A41" i="238"/>
  <c r="A47" i="238" s="1"/>
  <c r="N38" i="238"/>
  <c r="N37" i="238"/>
  <c r="N35" i="238"/>
  <c r="A35" i="238"/>
  <c r="N11" i="238"/>
  <c r="N10" i="238"/>
  <c r="N8" i="238"/>
  <c r="A8" i="238" s="1"/>
  <c r="A14" i="238" s="1"/>
  <c r="N5" i="238"/>
  <c r="N4" i="238"/>
  <c r="N2" i="238"/>
  <c r="A2" i="238" s="1"/>
  <c r="N1" i="238"/>
  <c r="N139" i="237"/>
  <c r="N137" i="237"/>
  <c r="A137" i="237" s="1"/>
  <c r="A142" i="237" s="1"/>
  <c r="N134" i="237"/>
  <c r="N132" i="237"/>
  <c r="A132" i="237" s="1"/>
  <c r="N108" i="237"/>
  <c r="N106" i="237"/>
  <c r="A106" i="237"/>
  <c r="A111" i="237" s="1"/>
  <c r="N103" i="237"/>
  <c r="N101" i="237"/>
  <c r="A101" i="237" s="1"/>
  <c r="N77" i="237"/>
  <c r="N76" i="237"/>
  <c r="N74" i="237"/>
  <c r="A74" i="237"/>
  <c r="A80" i="237" s="1"/>
  <c r="N71" i="237"/>
  <c r="N70" i="237"/>
  <c r="N68" i="237"/>
  <c r="A68" i="237"/>
  <c r="N44" i="237"/>
  <c r="N43" i="237"/>
  <c r="N41" i="237"/>
  <c r="A41" i="237"/>
  <c r="A47" i="237" s="1"/>
  <c r="N38" i="237"/>
  <c r="N37" i="237"/>
  <c r="N35" i="237"/>
  <c r="A35" i="237" s="1"/>
  <c r="N11" i="237"/>
  <c r="N10" i="237"/>
  <c r="N8" i="237"/>
  <c r="A8" i="237"/>
  <c r="A14" i="237" s="1"/>
  <c r="N5" i="237"/>
  <c r="N4" i="237"/>
  <c r="N2" i="237"/>
  <c r="A2" i="237"/>
  <c r="N1" i="237"/>
  <c r="N139" i="236"/>
  <c r="N137" i="236"/>
  <c r="A137" i="236"/>
  <c r="A142" i="236" s="1"/>
  <c r="N134" i="236"/>
  <c r="N132" i="236"/>
  <c r="A132" i="236" s="1"/>
  <c r="N108" i="236"/>
  <c r="N106" i="236"/>
  <c r="A106" i="236" s="1"/>
  <c r="A111" i="236" s="1"/>
  <c r="N103" i="236"/>
  <c r="N101" i="236"/>
  <c r="A101" i="236" s="1"/>
  <c r="N77" i="236"/>
  <c r="N76" i="236"/>
  <c r="N74" i="236"/>
  <c r="A74" i="236" s="1"/>
  <c r="A80" i="236" s="1"/>
  <c r="N71" i="236"/>
  <c r="N70" i="236"/>
  <c r="N68" i="236"/>
  <c r="A68" i="236" s="1"/>
  <c r="N44" i="236"/>
  <c r="N43" i="236"/>
  <c r="N41" i="236"/>
  <c r="A41" i="236"/>
  <c r="A47" i="236" s="1"/>
  <c r="N38" i="236"/>
  <c r="N37" i="236"/>
  <c r="N35" i="236"/>
  <c r="A35" i="236"/>
  <c r="N11" i="236"/>
  <c r="N10" i="236"/>
  <c r="N8" i="236"/>
  <c r="A8" i="236" s="1"/>
  <c r="A14" i="236" s="1"/>
  <c r="N5" i="236"/>
  <c r="N4" i="236"/>
  <c r="N2" i="236"/>
  <c r="A2" i="236" s="1"/>
  <c r="N1" i="236"/>
  <c r="N139" i="235"/>
  <c r="N137" i="235"/>
  <c r="A137" i="235" s="1"/>
  <c r="A142" i="235" s="1"/>
  <c r="N134" i="235"/>
  <c r="N132" i="235"/>
  <c r="A132" i="235" s="1"/>
  <c r="N108" i="235"/>
  <c r="N106" i="235"/>
  <c r="A106" i="235"/>
  <c r="A111" i="235" s="1"/>
  <c r="N103" i="235"/>
  <c r="N101" i="235"/>
  <c r="A101" i="235" s="1"/>
  <c r="N77" i="235"/>
  <c r="N76" i="235"/>
  <c r="N74" i="235"/>
  <c r="A74" i="235"/>
  <c r="A80" i="235" s="1"/>
  <c r="N71" i="235"/>
  <c r="N70" i="235"/>
  <c r="N68" i="235"/>
  <c r="A68" i="235"/>
  <c r="N44" i="235"/>
  <c r="N43" i="235"/>
  <c r="N41" i="235"/>
  <c r="A41" i="235"/>
  <c r="A47" i="235" s="1"/>
  <c r="N38" i="235"/>
  <c r="N37" i="235"/>
  <c r="N35" i="235"/>
  <c r="A35" i="235" s="1"/>
  <c r="N11" i="235"/>
  <c r="N10" i="235"/>
  <c r="N8" i="235"/>
  <c r="A8" i="235"/>
  <c r="A14" i="235" s="1"/>
  <c r="N5" i="235"/>
  <c r="N4" i="235"/>
  <c r="N2" i="235"/>
  <c r="A2" i="235"/>
  <c r="N1" i="235"/>
  <c r="N139" i="234"/>
  <c r="N137" i="234"/>
  <c r="A137" i="234"/>
  <c r="A142" i="234" s="1"/>
  <c r="N134" i="234"/>
  <c r="N132" i="234"/>
  <c r="A132" i="234" s="1"/>
  <c r="N108" i="234"/>
  <c r="N106" i="234"/>
  <c r="A106" i="234" s="1"/>
  <c r="A111" i="234" s="1"/>
  <c r="N103" i="234"/>
  <c r="N101" i="234"/>
  <c r="A101" i="234" s="1"/>
  <c r="N77" i="234"/>
  <c r="N76" i="234"/>
  <c r="N74" i="234"/>
  <c r="A74" i="234" s="1"/>
  <c r="A80" i="234" s="1"/>
  <c r="N71" i="234"/>
  <c r="N70" i="234"/>
  <c r="N68" i="234"/>
  <c r="A68" i="234" s="1"/>
  <c r="N44" i="234"/>
  <c r="N43" i="234"/>
  <c r="N41" i="234"/>
  <c r="A41" i="234"/>
  <c r="A47" i="234" s="1"/>
  <c r="N38" i="234"/>
  <c r="N37" i="234"/>
  <c r="N35" i="234"/>
  <c r="A35" i="234"/>
  <c r="N11" i="234"/>
  <c r="N10" i="234"/>
  <c r="N8" i="234"/>
  <c r="A8" i="234" s="1"/>
  <c r="A14" i="234" s="1"/>
  <c r="N5" i="234"/>
  <c r="N4" i="234"/>
  <c r="N2" i="234"/>
  <c r="A2" i="234"/>
  <c r="N1" i="234"/>
  <c r="A8" i="1" l="1"/>
  <c r="A2" i="1"/>
  <c r="A41" i="1"/>
  <c r="A35" i="1"/>
  <c r="A74" i="1"/>
  <c r="A68" i="1"/>
  <c r="A106" i="1"/>
  <c r="A101" i="1"/>
  <c r="A137" i="1"/>
  <c r="A132" i="1"/>
  <c r="N139" i="1"/>
  <c r="N137" i="1"/>
  <c r="N134" i="1"/>
  <c r="N132" i="1"/>
  <c r="N108" i="1"/>
  <c r="N106" i="1"/>
  <c r="N103" i="1"/>
  <c r="N101" i="1"/>
  <c r="N77" i="1"/>
  <c r="N76" i="1"/>
  <c r="N74" i="1"/>
  <c r="N68" i="1"/>
  <c r="N44" i="1"/>
  <c r="N43" i="1"/>
  <c r="N41" i="1"/>
  <c r="N37" i="1"/>
  <c r="N35" i="1"/>
  <c r="N11" i="1"/>
  <c r="N10" i="1"/>
  <c r="N8" i="1"/>
  <c r="N2" i="1"/>
  <c r="N1" i="1"/>
  <c r="A142" i="1" l="1"/>
  <c r="N70" i="1" l="1"/>
  <c r="N71" i="1"/>
  <c r="N38" i="1" l="1"/>
  <c r="N5" i="1"/>
  <c r="N4" i="1"/>
  <c r="A47" i="1" l="1"/>
  <c r="A111" i="1"/>
  <c r="A80" i="1"/>
  <c r="A14" i="1" l="1"/>
  <c r="G11" i="238" l="1"/>
  <c r="C44" i="234"/>
  <c r="E37" i="235"/>
  <c r="A71" i="235"/>
  <c r="C70" i="237"/>
  <c r="C134" i="1"/>
  <c r="A134" i="236"/>
  <c r="F10" i="236"/>
  <c r="F77" i="236"/>
  <c r="A5" i="234"/>
  <c r="D37" i="238"/>
  <c r="E134" i="236"/>
  <c r="D77" i="237"/>
  <c r="D44" i="234"/>
  <c r="I108" i="238"/>
  <c r="H44" i="238"/>
  <c r="C38" i="234"/>
  <c r="B77" i="237"/>
  <c r="B10" i="234"/>
  <c r="C134" i="236"/>
  <c r="A4" i="236"/>
  <c r="F76" i="237"/>
  <c r="G139" i="235"/>
  <c r="E10" i="237"/>
  <c r="D5" i="234"/>
  <c r="G77" i="235"/>
  <c r="C76" i="235"/>
  <c r="H77" i="236"/>
  <c r="D134" i="235"/>
  <c r="C10" i="236"/>
  <c r="D11" i="234"/>
  <c r="G76" i="237"/>
  <c r="D70" i="238"/>
  <c r="D76" i="238"/>
  <c r="D71" i="237"/>
  <c r="G10" i="236"/>
  <c r="B134" i="238"/>
  <c r="E70" i="235"/>
  <c r="F77" i="237"/>
  <c r="E4" i="237"/>
  <c r="E76" i="235"/>
  <c r="E11" i="237"/>
  <c r="I139" i="234"/>
  <c r="F108" i="235"/>
  <c r="A70" i="238"/>
  <c r="C10" i="238"/>
  <c r="I44" i="238"/>
  <c r="G10" i="238"/>
  <c r="G43" i="238"/>
  <c r="G77" i="236"/>
  <c r="E76" i="236"/>
  <c r="D4" i="236"/>
  <c r="A134" i="235"/>
  <c r="G44" i="237"/>
  <c r="A134" i="234"/>
  <c r="D108" i="235"/>
  <c r="E77" i="235"/>
  <c r="D37" i="235"/>
  <c r="E139" i="235"/>
  <c r="A139" i="1"/>
  <c r="A10" i="236"/>
  <c r="B44" i="234"/>
  <c r="G108" i="235"/>
  <c r="B70" i="238"/>
  <c r="B44" i="236"/>
  <c r="E38" i="236"/>
  <c r="B76" i="236"/>
  <c r="H139" i="236"/>
  <c r="A70" i="1"/>
  <c r="B77" i="236"/>
  <c r="A43" i="236"/>
  <c r="E108" i="234"/>
  <c r="A139" i="235"/>
  <c r="C139" i="236"/>
  <c r="A5" i="236"/>
  <c r="H139" i="1"/>
  <c r="A103" i="238"/>
  <c r="E70" i="1"/>
  <c r="B108" i="238"/>
  <c r="D38" i="238"/>
  <c r="D5" i="235"/>
  <c r="D139" i="235"/>
  <c r="H43" i="236"/>
  <c r="D37" i="1"/>
  <c r="E103" i="235"/>
  <c r="B134" i="236"/>
  <c r="E76" i="237"/>
  <c r="A134" i="238"/>
  <c r="A77" i="236"/>
  <c r="E4" i="236"/>
  <c r="I76" i="235"/>
  <c r="H76" i="237"/>
  <c r="C71" i="235"/>
  <c r="E44" i="234"/>
  <c r="B103" i="234"/>
  <c r="G10" i="237"/>
  <c r="F44" i="238"/>
  <c r="A1" i="234"/>
  <c r="D38" i="236"/>
  <c r="C5" i="234"/>
  <c r="F139" i="234"/>
  <c r="B103" i="236"/>
  <c r="D43" i="1"/>
  <c r="G10" i="234"/>
  <c r="A5" i="237"/>
  <c r="H139" i="238"/>
  <c r="I139" i="237"/>
  <c r="D44" i="236"/>
  <c r="D103" i="234"/>
  <c r="H44" i="1"/>
  <c r="D108" i="234"/>
  <c r="D11" i="238"/>
  <c r="H10" i="1"/>
  <c r="C71" i="1"/>
  <c r="B70" i="235"/>
  <c r="C76" i="1"/>
  <c r="D76" i="234"/>
  <c r="E108" i="1"/>
  <c r="F43" i="234"/>
  <c r="A37" i="234"/>
  <c r="H108" i="1"/>
  <c r="A71" i="238"/>
  <c r="A37" i="237"/>
  <c r="D70" i="234"/>
  <c r="A37" i="1"/>
  <c r="B38" i="236"/>
  <c r="F76" i="236"/>
  <c r="D4" i="238"/>
  <c r="E11" i="238"/>
  <c r="C11" i="235"/>
  <c r="B38" i="238"/>
  <c r="C108" i="238"/>
  <c r="H77" i="238"/>
  <c r="B108" i="237"/>
  <c r="H77" i="234"/>
  <c r="C11" i="238"/>
  <c r="H139" i="235"/>
  <c r="E139" i="1"/>
  <c r="H108" i="238"/>
  <c r="D71" i="234"/>
  <c r="I10" i="237"/>
  <c r="C43" i="235"/>
  <c r="C108" i="235"/>
  <c r="C71" i="238"/>
  <c r="A4" i="1"/>
  <c r="E108" i="235"/>
  <c r="I139" i="238"/>
  <c r="F44" i="234"/>
  <c r="B10" i="237"/>
  <c r="B76" i="234"/>
  <c r="B70" i="236"/>
  <c r="I10" i="235"/>
  <c r="C4" i="235"/>
  <c r="E71" i="235"/>
  <c r="B4" i="238"/>
  <c r="E37" i="1"/>
  <c r="G10" i="1"/>
  <c r="B76" i="235"/>
  <c r="I77" i="235"/>
  <c r="B103" i="237"/>
  <c r="A71" i="234"/>
  <c r="B103" i="1"/>
  <c r="D43" i="238"/>
  <c r="H44" i="236"/>
  <c r="E139" i="234"/>
  <c r="D134" i="238"/>
  <c r="H108" i="237"/>
  <c r="G76" i="235"/>
  <c r="D5" i="1"/>
  <c r="D108" i="237"/>
  <c r="D44" i="237"/>
  <c r="I76" i="234"/>
  <c r="A134" i="237"/>
  <c r="E10" i="236"/>
  <c r="B134" i="237"/>
  <c r="G43" i="236"/>
  <c r="A70" i="235"/>
  <c r="D71" i="238"/>
  <c r="B139" i="234"/>
  <c r="C77" i="236"/>
  <c r="I76" i="238"/>
  <c r="E134" i="238"/>
  <c r="B44" i="235"/>
  <c r="D4" i="235"/>
  <c r="I44" i="235"/>
  <c r="A11" i="234"/>
  <c r="H108" i="235"/>
  <c r="E71" i="237"/>
  <c r="A44" i="238"/>
  <c r="B139" i="237"/>
  <c r="G77" i="238"/>
  <c r="A139" i="237"/>
  <c r="G108" i="237"/>
  <c r="B4" i="235"/>
  <c r="D10" i="236"/>
  <c r="D139" i="236"/>
  <c r="A103" i="1"/>
  <c r="I11" i="234"/>
  <c r="H108" i="236"/>
  <c r="G108" i="236"/>
  <c r="E38" i="237"/>
  <c r="C76" i="237"/>
  <c r="B70" i="237"/>
  <c r="C38" i="1"/>
  <c r="G76" i="234"/>
  <c r="C5" i="236"/>
  <c r="D108" i="236"/>
  <c r="E44" i="236"/>
  <c r="E11" i="235"/>
  <c r="D37" i="234"/>
  <c r="F77" i="235"/>
  <c r="D76" i="237"/>
  <c r="A1" i="237"/>
  <c r="I10" i="236"/>
  <c r="E5" i="235"/>
  <c r="D4" i="1"/>
  <c r="F10" i="238"/>
  <c r="E11" i="234"/>
  <c r="C4" i="234"/>
  <c r="A44" i="235"/>
  <c r="C76" i="236"/>
  <c r="B44" i="238"/>
  <c r="A43" i="238"/>
  <c r="I108" i="237"/>
  <c r="G43" i="237"/>
  <c r="D76" i="235"/>
  <c r="B44" i="1"/>
  <c r="A76" i="234"/>
  <c r="E139" i="236"/>
  <c r="I43" i="1"/>
  <c r="E77" i="238"/>
  <c r="D108" i="238"/>
  <c r="C108" i="1"/>
  <c r="B4" i="1"/>
  <c r="E38" i="235"/>
  <c r="G44" i="235"/>
  <c r="E44" i="1"/>
  <c r="H44" i="235"/>
  <c r="E37" i="234"/>
  <c r="B43" i="238"/>
  <c r="A37" i="235"/>
  <c r="C11" i="234"/>
  <c r="B10" i="1"/>
  <c r="H11" i="235"/>
  <c r="B139" i="236"/>
  <c r="G11" i="1"/>
  <c r="E4" i="235"/>
  <c r="B71" i="236"/>
  <c r="D77" i="236"/>
  <c r="E43" i="238"/>
  <c r="D103" i="236"/>
  <c r="E44" i="235"/>
  <c r="G139" i="234"/>
  <c r="C37" i="238"/>
  <c r="F11" i="237"/>
  <c r="D77" i="235"/>
  <c r="A4" i="238"/>
  <c r="C77" i="238"/>
  <c r="G44" i="238"/>
  <c r="B71" i="238"/>
  <c r="A37" i="238"/>
  <c r="E43" i="236"/>
  <c r="A71" i="236"/>
  <c r="E134" i="237"/>
  <c r="I43" i="238"/>
  <c r="A38" i="234"/>
  <c r="B71" i="1"/>
  <c r="C77" i="1"/>
  <c r="H43" i="235"/>
  <c r="I43" i="234"/>
  <c r="A71" i="237"/>
  <c r="B11" i="237"/>
  <c r="D10" i="238"/>
  <c r="E103" i="238"/>
  <c r="D70" i="1"/>
  <c r="C108" i="236"/>
  <c r="E5" i="238"/>
  <c r="D71" i="236"/>
  <c r="H77" i="235"/>
  <c r="G76" i="238"/>
  <c r="B134" i="235"/>
  <c r="C71" i="237"/>
  <c r="B134" i="1"/>
  <c r="E103" i="234"/>
  <c r="C70" i="234"/>
  <c r="A43" i="234"/>
  <c r="H43" i="237"/>
  <c r="D10" i="235"/>
  <c r="C134" i="235"/>
  <c r="A108" i="236"/>
  <c r="B70" i="234"/>
  <c r="H76" i="235"/>
  <c r="A11" i="238"/>
  <c r="D103" i="235"/>
  <c r="I77" i="234"/>
  <c r="C4" i="238"/>
  <c r="B139" i="235"/>
  <c r="A1" i="235"/>
  <c r="B103" i="235"/>
  <c r="C44" i="237"/>
  <c r="D5" i="238"/>
  <c r="I139" i="1"/>
  <c r="E10" i="1"/>
  <c r="A11" i="235"/>
  <c r="C103" i="234"/>
  <c r="C103" i="235"/>
  <c r="I43" i="236"/>
  <c r="D11" i="1"/>
  <c r="A5" i="1"/>
  <c r="A38" i="1"/>
  <c r="H76" i="238"/>
  <c r="D10" i="234"/>
  <c r="H43" i="238"/>
  <c r="C38" i="235"/>
  <c r="C5" i="235"/>
  <c r="C10" i="234"/>
  <c r="C103" i="237"/>
  <c r="F139" i="238"/>
  <c r="D44" i="235"/>
  <c r="D38" i="235"/>
  <c r="B5" i="237"/>
  <c r="D70" i="236"/>
  <c r="A108" i="1"/>
  <c r="B139" i="238"/>
  <c r="A70" i="234"/>
  <c r="H77" i="1"/>
  <c r="E37" i="236"/>
  <c r="B5" i="234"/>
  <c r="B108" i="1"/>
  <c r="C5" i="238"/>
  <c r="E134" i="235"/>
  <c r="B44" i="237"/>
  <c r="D37" i="237"/>
  <c r="H11" i="236"/>
  <c r="G108" i="234"/>
  <c r="C37" i="237"/>
  <c r="A77" i="238"/>
  <c r="A139" i="238"/>
  <c r="E103" i="236"/>
  <c r="C70" i="1"/>
  <c r="F43" i="238"/>
  <c r="B71" i="234"/>
  <c r="E44" i="237"/>
  <c r="B134" i="234"/>
  <c r="C10" i="235"/>
  <c r="A77" i="235"/>
  <c r="E76" i="238"/>
  <c r="E43" i="234"/>
  <c r="E134" i="234"/>
  <c r="A139" i="234"/>
  <c r="C37" i="1"/>
  <c r="A10" i="238"/>
  <c r="E76" i="234"/>
  <c r="A108" i="234"/>
  <c r="A44" i="236"/>
  <c r="C43" i="238"/>
  <c r="F11" i="238"/>
  <c r="I44" i="237"/>
  <c r="E11" i="236"/>
  <c r="B11" i="238"/>
  <c r="C5" i="1"/>
  <c r="I43" i="237"/>
  <c r="B5" i="238"/>
  <c r="C11" i="237"/>
  <c r="B38" i="234"/>
  <c r="D44" i="238"/>
  <c r="C103" i="236"/>
  <c r="E10" i="235"/>
  <c r="F10" i="235"/>
  <c r="B38" i="1"/>
  <c r="A70" i="237"/>
  <c r="B37" i="236"/>
  <c r="A10" i="234"/>
  <c r="A108" i="238"/>
  <c r="G77" i="234"/>
  <c r="E70" i="236"/>
  <c r="I10" i="234"/>
  <c r="A4" i="235"/>
  <c r="E5" i="234"/>
  <c r="G11" i="234"/>
  <c r="G77" i="237"/>
  <c r="I11" i="238"/>
  <c r="B71" i="237"/>
  <c r="H10" i="235"/>
  <c r="A1" i="236"/>
  <c r="C37" i="236"/>
  <c r="A108" i="237"/>
  <c r="A108" i="235"/>
  <c r="D37" i="236"/>
  <c r="H77" i="237"/>
  <c r="D139" i="238"/>
  <c r="A43" i="1"/>
  <c r="I76" i="237"/>
  <c r="C139" i="237"/>
  <c r="D76" i="1"/>
  <c r="F10" i="1"/>
  <c r="E139" i="237"/>
  <c r="C134" i="234"/>
  <c r="C38" i="237"/>
  <c r="F108" i="234"/>
  <c r="G11" i="235"/>
  <c r="D43" i="235"/>
  <c r="B76" i="237"/>
  <c r="B4" i="234"/>
  <c r="B10" i="238"/>
  <c r="B71" i="235"/>
  <c r="F11" i="235"/>
  <c r="D10" i="1"/>
  <c r="C44" i="238"/>
  <c r="D38" i="1"/>
  <c r="B37" i="238"/>
  <c r="A1" i="1"/>
  <c r="A70" i="236"/>
  <c r="F44" i="237"/>
  <c r="F108" i="1"/>
  <c r="B43" i="237"/>
  <c r="C76" i="234"/>
  <c r="G77" i="1"/>
  <c r="D11" i="236"/>
  <c r="C139" i="234"/>
  <c r="A1" i="238"/>
  <c r="A38" i="238"/>
  <c r="C71" i="236"/>
  <c r="E108" i="236"/>
  <c r="E43" i="1"/>
  <c r="C38" i="238"/>
  <c r="G10" i="235"/>
  <c r="B11" i="234"/>
  <c r="H11" i="234"/>
  <c r="C10" i="237"/>
  <c r="B37" i="235"/>
  <c r="A77" i="1"/>
  <c r="F43" i="1"/>
  <c r="D70" i="237"/>
  <c r="G44" i="1"/>
  <c r="C37" i="234"/>
  <c r="E5" i="1"/>
  <c r="H43" i="1"/>
  <c r="D44" i="1"/>
  <c r="H11" i="1"/>
  <c r="H76" i="236"/>
  <c r="E44" i="238"/>
  <c r="C43" i="234"/>
  <c r="F43" i="236"/>
  <c r="G44" i="234"/>
  <c r="F108" i="238"/>
  <c r="E37" i="238"/>
  <c r="D11" i="237"/>
  <c r="F77" i="234"/>
  <c r="B139" i="1"/>
  <c r="I44" i="236"/>
  <c r="A10" i="235"/>
  <c r="E10" i="234"/>
  <c r="B77" i="238"/>
  <c r="I11" i="236"/>
  <c r="I108" i="234"/>
  <c r="G139" i="236"/>
  <c r="B108" i="235"/>
  <c r="D4" i="234"/>
  <c r="B70" i="1"/>
  <c r="I77" i="237"/>
  <c r="F43" i="235"/>
  <c r="E103" i="237"/>
  <c r="E37" i="237"/>
  <c r="A38" i="237"/>
  <c r="D71" i="235"/>
  <c r="C134" i="237"/>
  <c r="F10" i="234"/>
  <c r="B43" i="235"/>
  <c r="E71" i="236"/>
  <c r="C71" i="234"/>
  <c r="A139" i="236"/>
  <c r="I77" i="238"/>
  <c r="D134" i="237"/>
  <c r="E70" i="234"/>
  <c r="I139" i="236"/>
  <c r="G108" i="238"/>
  <c r="A77" i="234"/>
  <c r="B10" i="236"/>
  <c r="G11" i="237"/>
  <c r="H10" i="236"/>
  <c r="C134" i="238"/>
  <c r="F44" i="235"/>
  <c r="E70" i="237"/>
  <c r="E4" i="238"/>
  <c r="C37" i="235"/>
  <c r="B77" i="234"/>
  <c r="F108" i="237"/>
  <c r="E139" i="238"/>
  <c r="F76" i="238"/>
  <c r="G139" i="237"/>
  <c r="A4" i="237"/>
  <c r="H76" i="234"/>
  <c r="C77" i="237"/>
  <c r="B11" i="235"/>
  <c r="I139" i="235"/>
  <c r="A76" i="1"/>
  <c r="B5" i="236"/>
  <c r="E43" i="237"/>
  <c r="A11" i="237"/>
  <c r="H10" i="238"/>
  <c r="C139" i="235"/>
  <c r="G139" i="238"/>
  <c r="H76" i="1"/>
  <c r="B4" i="237"/>
  <c r="C43" i="236"/>
  <c r="G43" i="234"/>
  <c r="F139" i="237"/>
  <c r="E38" i="1"/>
  <c r="E38" i="238"/>
  <c r="A11" i="236"/>
  <c r="I10" i="238"/>
  <c r="B108" i="234"/>
  <c r="H10" i="234"/>
  <c r="G108" i="1"/>
  <c r="B4" i="236"/>
  <c r="D71" i="1"/>
  <c r="E71" i="1"/>
  <c r="C108" i="234"/>
  <c r="I108" i="235"/>
  <c r="C76" i="238"/>
  <c r="F11" i="1"/>
  <c r="C70" i="238"/>
  <c r="D4" i="237"/>
  <c r="I11" i="1"/>
  <c r="I76" i="1"/>
  <c r="C103" i="238"/>
  <c r="I77" i="236"/>
  <c r="C38" i="236"/>
  <c r="A10" i="1"/>
  <c r="E4" i="234"/>
  <c r="D77" i="1"/>
  <c r="E5" i="236"/>
  <c r="A77" i="237"/>
  <c r="I77" i="1"/>
  <c r="A4" i="234"/>
  <c r="C139" i="238"/>
  <c r="D139" i="1"/>
  <c r="G43" i="1"/>
  <c r="A76" i="235"/>
  <c r="A76" i="236"/>
  <c r="E71" i="238"/>
  <c r="C11" i="1"/>
  <c r="B11" i="236"/>
  <c r="A44" i="237"/>
  <c r="E38" i="234"/>
  <c r="H11" i="237"/>
  <c r="E134" i="1"/>
  <c r="E43" i="235"/>
  <c r="I11" i="237"/>
  <c r="A44" i="1"/>
  <c r="A5" i="238"/>
  <c r="D139" i="234"/>
  <c r="C108" i="237"/>
  <c r="A5" i="235"/>
  <c r="B38" i="235"/>
  <c r="B108" i="236"/>
  <c r="D10" i="237"/>
  <c r="F11" i="236"/>
  <c r="F108" i="236"/>
  <c r="D43" i="234"/>
  <c r="B5" i="235"/>
  <c r="A43" i="237"/>
  <c r="C11" i="236"/>
  <c r="A76" i="237"/>
  <c r="F76" i="235"/>
  <c r="G76" i="236"/>
  <c r="A44" i="234"/>
  <c r="A103" i="237"/>
  <c r="B76" i="238"/>
  <c r="E77" i="234"/>
  <c r="D5" i="236"/>
  <c r="D70" i="235"/>
  <c r="B10" i="235"/>
  <c r="B76" i="1"/>
  <c r="E108" i="238"/>
  <c r="F139" i="235"/>
  <c r="D38" i="237"/>
  <c r="B43" i="236"/>
  <c r="B43" i="1"/>
  <c r="C4" i="1"/>
  <c r="B37" i="237"/>
  <c r="C77" i="234"/>
  <c r="B37" i="234"/>
  <c r="D103" i="1"/>
  <c r="F44" i="1"/>
  <c r="E76" i="1"/>
  <c r="E77" i="237"/>
  <c r="F76" i="1"/>
  <c r="D77" i="238"/>
  <c r="C70" i="235"/>
  <c r="B5" i="1"/>
  <c r="B37" i="1"/>
  <c r="H139" i="237"/>
  <c r="G43" i="235"/>
  <c r="E4" i="1"/>
  <c r="A38" i="235"/>
  <c r="H44" i="237"/>
  <c r="A10" i="237"/>
  <c r="C103" i="1"/>
  <c r="A103" i="234"/>
  <c r="A71" i="1"/>
  <c r="A76" i="238"/>
  <c r="C70" i="236"/>
  <c r="I44" i="1"/>
  <c r="F11" i="234"/>
  <c r="E77" i="236"/>
  <c r="I76" i="236"/>
  <c r="A38" i="236"/>
  <c r="D76" i="236"/>
  <c r="G11" i="236"/>
  <c r="D38" i="234"/>
  <c r="H44" i="234"/>
  <c r="C44" i="1"/>
  <c r="F139" i="1"/>
  <c r="A103" i="236"/>
  <c r="B103" i="238"/>
  <c r="D134" i="1"/>
  <c r="B77" i="1"/>
  <c r="F10" i="237"/>
  <c r="C43" i="1"/>
  <c r="H11" i="238"/>
  <c r="I11" i="235"/>
  <c r="I44" i="234"/>
  <c r="F139" i="236"/>
  <c r="B38" i="237"/>
  <c r="I108" i="236"/>
  <c r="D139" i="237"/>
  <c r="F43" i="237"/>
  <c r="E11" i="1"/>
  <c r="A11" i="1"/>
  <c r="D11" i="235"/>
  <c r="D43" i="236"/>
  <c r="D134" i="236"/>
  <c r="C44" i="235"/>
  <c r="C10" i="1"/>
  <c r="D103" i="237"/>
  <c r="D103" i="238"/>
  <c r="C5" i="237"/>
  <c r="C44" i="236"/>
  <c r="C77" i="235"/>
  <c r="F44" i="236"/>
  <c r="D43" i="237"/>
  <c r="A37" i="236"/>
  <c r="E5" i="237"/>
  <c r="E71" i="234"/>
  <c r="G139" i="1"/>
  <c r="F76" i="234"/>
  <c r="F77" i="1"/>
  <c r="G76" i="1"/>
  <c r="H10" i="237"/>
  <c r="B11" i="1"/>
  <c r="B43" i="234"/>
  <c r="F77" i="238"/>
  <c r="H139" i="234"/>
  <c r="E103" i="1"/>
  <c r="I10" i="1"/>
  <c r="H108" i="234"/>
  <c r="I43" i="235"/>
  <c r="G44" i="236"/>
  <c r="C4" i="236"/>
  <c r="A43" i="235"/>
  <c r="C139" i="1"/>
  <c r="I108" i="1"/>
  <c r="B77" i="235"/>
  <c r="E70" i="238"/>
  <c r="D134" i="234"/>
  <c r="E10" i="238"/>
  <c r="E77" i="1"/>
  <c r="E108" i="237"/>
  <c r="D5" i="237"/>
  <c r="D77" i="234"/>
  <c r="A134" i="1"/>
  <c r="C43" i="237"/>
  <c r="D108" i="1"/>
  <c r="A103" i="235"/>
  <c r="C4" i="237"/>
  <c r="H43" i="234"/>
</calcChain>
</file>

<file path=xl/sharedStrings.xml><?xml version="1.0" encoding="utf-8"?>
<sst xmlns="http://schemas.openxmlformats.org/spreadsheetml/2006/main" count="639" uniqueCount="55">
  <si>
    <t>Total</t>
  </si>
  <si>
    <t>Public</t>
  </si>
  <si>
    <t>Private</t>
  </si>
  <si>
    <t>In-state</t>
  </si>
  <si>
    <t>Out-of-state</t>
  </si>
  <si>
    <t>Students enrolled in first year</t>
  </si>
  <si>
    <t>Two-year</t>
  </si>
  <si>
    <t>Four-year</t>
  </si>
  <si>
    <t>GROUP</t>
  </si>
  <si>
    <t>OUTCOME</t>
  </si>
  <si>
    <t>DIPLOMA_YEAR</t>
  </si>
  <si>
    <t>STUDENT_CNT</t>
  </si>
  <si>
    <t>TOTAL</t>
  </si>
  <si>
    <t>PUBLIC</t>
  </si>
  <si>
    <t>PRIVATE</t>
  </si>
  <si>
    <t>TWO</t>
  </si>
  <si>
    <t>FOUR</t>
  </si>
  <si>
    <t>IN_STATE</t>
  </si>
  <si>
    <t>OUT_STATE</t>
  </si>
  <si>
    <t>FIRST FALL</t>
  </si>
  <si>
    <t>FIRST YEAR</t>
  </si>
  <si>
    <t>FIRST TWO YEARS</t>
  </si>
  <si>
    <t>PERSISTENCE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</si>
  <si>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</si>
  <si>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</si>
  <si>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</si>
  <si>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</si>
  <si>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</si>
  <si>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</si>
  <si>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</si>
  <si>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</si>
  <si>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</si>
  <si>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N_Schls</t>
  </si>
  <si>
    <t>Total_25</t>
  </si>
  <si>
    <t>Total_50</t>
  </si>
  <si>
    <t>Total_75</t>
  </si>
  <si>
    <t>N of students</t>
  </si>
  <si>
    <t>N of schools</t>
  </si>
  <si>
    <t>25th percentile</t>
  </si>
  <si>
    <t>50th percentile</t>
  </si>
  <si>
    <t>75th percentile</t>
  </si>
  <si>
    <t>COMPLETION</t>
  </si>
  <si>
    <t>L</t>
  </si>
  <si>
    <t>M</t>
  </si>
  <si>
    <t>N</t>
  </si>
  <si>
    <t>O</t>
  </si>
  <si>
    <t>High Poverty, High Minority, Urban Schools</t>
  </si>
  <si>
    <t>High Poverty, Low Minority, Urban Schools</t>
  </si>
  <si>
    <t>High Poverty, High Minority, Suburban Schools</t>
  </si>
  <si>
    <t>High Poverty, Low Minority, Suburban Schools</t>
  </si>
  <si>
    <t>High Poverty, High Minority, Rural Schools</t>
  </si>
  <si>
    <t>High Poverty, Low Minority, Rural Schools</t>
  </si>
  <si>
    <t>*</t>
  </si>
  <si>
    <t>Notes:</t>
  </si>
  <si>
    <t>* Values are not represented due to low coverage.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</si>
</sst>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%_);\(0%\)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0" fontId="0" fillId="0" borderId="0" xfId="0"/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7" fillId="2" borderId="1" xfId="0" applyFont="1" applyFill="1" applyBorder="1"/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NumberFormat="1"/>
    <xf numFmtId="3" fontId="0" fillId="0" borderId="0" xfId="0" applyNumberFormat="1"/>
    <xf numFmtId="164" fontId="0" fillId="0" borderId="0" xfId="0" applyNumberFormat="1"/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NumberFormat="1"/>
    <xf numFmtId="3" fontId="0" fillId="0" borderId="0" xfId="0" applyNumberFormat="1"/>
    <xf numFmtId="164" fontId="0" fillId="0" borderId="0" xfId="0" applyNumberFormat="1"/>
    <xf numFmtId="0" fontId="8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973AD"/>
      <color rgb="FF336699"/>
      <color rgb="FFE287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(1)'!$D$10:$D$11</c:f>
              <c:numCache>
                <c:formatCode>0%</c:formatCode>
                <c:ptCount val="2"/>
                <c:pt idx="0">
                  <c:v>0.41462777402102419</c:v>
                </c:pt>
                <c:pt idx="1">
                  <c:v>0.40940102337714457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(1)'!$E$10:$E$11</c:f>
              <c:numCache>
                <c:formatCode>0%</c:formatCode>
                <c:ptCount val="2"/>
                <c:pt idx="0">
                  <c:v>6.854367738366017E-2</c:v>
                </c:pt>
                <c:pt idx="1">
                  <c:v>6.8710076586067356E-2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(1)'!$N$15:$N$17,'group (1)'!$F$10:$F$11)</c:f>
              <c:numCache>
                <c:formatCode>General</c:formatCode>
                <c:ptCount val="5"/>
                <c:pt idx="3" formatCode="0%">
                  <c:v>0.23098911907542879</c:v>
                </c:pt>
                <c:pt idx="4" formatCode="0%">
                  <c:v>0.22617972643055417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(1)'!$N$15:$N$17,'group (1)'!$G$10:$G$11)</c:f>
              <c:numCache>
                <c:formatCode>General</c:formatCode>
                <c:ptCount val="5"/>
                <c:pt idx="3" formatCode="0%">
                  <c:v>0.25218233232925552</c:v>
                </c:pt>
                <c:pt idx="4" formatCode="0%">
                  <c:v>0.25193137353265777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(1)'!$N$15:$N$20,'group (1)'!$H$10:$H$11)</c:f>
              <c:numCache>
                <c:formatCode>General</c:formatCode>
                <c:ptCount val="8"/>
                <c:pt idx="6" formatCode="0%">
                  <c:v>0.43502182332329253</c:v>
                </c:pt>
                <c:pt idx="7" formatCode="0%">
                  <c:v>0.42891542088893347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(1)'!$N$15:$N$20,'group (1)'!$I$10:$I$11)</c:f>
              <c:numCache>
                <c:formatCode>General</c:formatCode>
                <c:ptCount val="8"/>
                <c:pt idx="6" formatCode="0%">
                  <c:v>4.8149628081391775E-2</c:v>
                </c:pt>
                <c:pt idx="7" formatCode="0%">
                  <c:v>4.9195679074278451E-2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92929024"/>
        <c:axId val="93040640"/>
      </c:barChart>
      <c:catAx>
        <c:axId val="929290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93040640"/>
        <c:crosses val="autoZero"/>
        <c:auto val="1"/>
        <c:lblAlgn val="ctr"/>
        <c:lblOffset val="100"/>
        <c:noMultiLvlLbl val="0"/>
      </c:catAx>
      <c:valAx>
        <c:axId val="9304064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292902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(2)'!$D$139</c:f>
              <c:numCache>
                <c:formatCode>0%</c:formatCode>
                <c:ptCount val="1"/>
                <c:pt idx="0">
                  <c:v>0.19319562575941676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(2)'!$E$139</c:f>
              <c:numCache>
                <c:formatCode>0%</c:formatCode>
                <c:ptCount val="1"/>
                <c:pt idx="0">
                  <c:v>9.7205346294046174E-2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(2)'!$F$140,'group (2)'!$F$139)</c:f>
              <c:numCache>
                <c:formatCode>0%</c:formatCode>
                <c:ptCount val="2"/>
                <c:pt idx="1">
                  <c:v>0.10692588092345079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(2)'!$G$140,'group (2)'!$G$139)</c:f>
              <c:numCache>
                <c:formatCode>0%</c:formatCode>
                <c:ptCount val="2"/>
                <c:pt idx="1">
                  <c:v>0.18347509113001215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(2)'!$H$140:$H$141,'group (2)'!$H$139)</c:f>
              <c:numCache>
                <c:formatCode>General</c:formatCode>
                <c:ptCount val="3"/>
                <c:pt idx="2" formatCode="0%">
                  <c:v>0.24665856622114216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(2)'!$I$140:$I$141,'group (2)'!$I$139)</c:f>
              <c:numCache>
                <c:formatCode>General</c:formatCode>
                <c:ptCount val="3"/>
                <c:pt idx="2" formatCode="0%">
                  <c:v>4.374240583232078E-2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44144384"/>
        <c:axId val="244158464"/>
      </c:barChart>
      <c:catAx>
        <c:axId val="24414438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44158464"/>
        <c:crosses val="autoZero"/>
        <c:auto val="1"/>
        <c:lblAlgn val="ctr"/>
        <c:lblOffset val="100"/>
        <c:noMultiLvlLbl val="0"/>
      </c:catAx>
      <c:valAx>
        <c:axId val="24415846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4414438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(3)'!$D$10:$D$11</c:f>
              <c:numCache>
                <c:formatCode>0%</c:formatCode>
                <c:ptCount val="2"/>
                <c:pt idx="0">
                  <c:v>0.44298428591294675</c:v>
                </c:pt>
                <c:pt idx="1">
                  <c:v>0.46932006633499168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(3)'!$E$10:$E$11</c:f>
              <c:numCache>
                <c:formatCode>0%</c:formatCode>
                <c:ptCount val="2"/>
                <c:pt idx="0">
                  <c:v>4.7698512028925048E-2</c:v>
                </c:pt>
                <c:pt idx="1">
                  <c:v>4.4029850746268653E-2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(3)'!$N$15:$N$17,'group (3)'!$F$10:$F$11)</c:f>
              <c:numCache>
                <c:formatCode>General</c:formatCode>
                <c:ptCount val="5"/>
                <c:pt idx="3" formatCode="0%">
                  <c:v>0.2485398414685023</c:v>
                </c:pt>
                <c:pt idx="4" formatCode="0%">
                  <c:v>0.26475953565505805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(3)'!$N$15:$N$17,'group (3)'!$G$10:$G$11)</c:f>
              <c:numCache>
                <c:formatCode>General</c:formatCode>
                <c:ptCount val="5"/>
                <c:pt idx="3" formatCode="0%">
                  <c:v>0.2421429564733695</c:v>
                </c:pt>
                <c:pt idx="4" formatCode="0%">
                  <c:v>0.24859038142620232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(3)'!$N$15:$N$20,'group (3)'!$H$10:$H$11)</c:f>
              <c:numCache>
                <c:formatCode>General</c:formatCode>
                <c:ptCount val="8"/>
                <c:pt idx="6" formatCode="0%">
                  <c:v>0.4527534418022528</c:v>
                </c:pt>
                <c:pt idx="7" formatCode="0%">
                  <c:v>0.47976782752902158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(3)'!$N$15:$N$20,'group (3)'!$I$10:$I$11)</c:f>
              <c:numCache>
                <c:formatCode>General</c:formatCode>
                <c:ptCount val="8"/>
                <c:pt idx="6" formatCode="0%">
                  <c:v>3.7929356139618967E-2</c:v>
                </c:pt>
                <c:pt idx="7" formatCode="0%">
                  <c:v>3.3582089552238806E-2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1399168"/>
        <c:axId val="271409152"/>
      </c:barChart>
      <c:catAx>
        <c:axId val="2713991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1409152"/>
        <c:crosses val="autoZero"/>
        <c:auto val="1"/>
        <c:lblAlgn val="ctr"/>
        <c:lblOffset val="100"/>
        <c:noMultiLvlLbl val="0"/>
      </c:catAx>
      <c:valAx>
        <c:axId val="27140915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13991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(3)'!$D$43:$D$44</c:f>
              <c:numCache>
                <c:formatCode>0%</c:formatCode>
                <c:ptCount val="2"/>
                <c:pt idx="0">
                  <c:v>0.49235704849971695</c:v>
                </c:pt>
                <c:pt idx="1">
                  <c:v>0.51168126825198168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(3)'!$E$43:$E$44</c:f>
              <c:numCache>
                <c:formatCode>0%</c:formatCode>
                <c:ptCount val="2"/>
                <c:pt idx="0">
                  <c:v>7.2089073410077378E-2</c:v>
                </c:pt>
                <c:pt idx="1">
                  <c:v>5.2982895285773886E-2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(3)'!$N$15:$N$17,'group (3)'!$F$43:$F$44)</c:f>
              <c:numCache>
                <c:formatCode>General</c:formatCode>
                <c:ptCount val="5"/>
                <c:pt idx="3" formatCode="0%">
                  <c:v>0.31373844121532363</c:v>
                </c:pt>
                <c:pt idx="4" formatCode="0%">
                  <c:v>0.30392156862745096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(3)'!$N$15:$N$17,'group (3)'!$G$43:$G$44)</c:f>
              <c:numCache>
                <c:formatCode>General</c:formatCode>
                <c:ptCount val="5"/>
                <c:pt idx="3" formatCode="0%">
                  <c:v>0.25070768069447064</c:v>
                </c:pt>
                <c:pt idx="4" formatCode="0%">
                  <c:v>0.26074259491030455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(3)'!$N$15:$N$20,'group (3)'!$H$43:$H$44)</c:f>
              <c:numCache>
                <c:formatCode>General</c:formatCode>
                <c:ptCount val="8"/>
                <c:pt idx="6" formatCode="0%">
                  <c:v>0.51471975844498963</c:v>
                </c:pt>
                <c:pt idx="7" formatCode="0%">
                  <c:v>0.52225003476567933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(3)'!$N$15:$N$20,'group (3)'!$I$43:$I$44)</c:f>
              <c:numCache>
                <c:formatCode>General</c:formatCode>
                <c:ptCount val="8"/>
                <c:pt idx="6" formatCode="0%">
                  <c:v>4.9726363464804683E-2</c:v>
                </c:pt>
                <c:pt idx="7" formatCode="0%">
                  <c:v>4.2414128772076204E-2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1439744"/>
        <c:axId val="271441280"/>
      </c:barChart>
      <c:catAx>
        <c:axId val="2714397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1441280"/>
        <c:crosses val="autoZero"/>
        <c:auto val="1"/>
        <c:lblAlgn val="ctr"/>
        <c:lblOffset val="100"/>
        <c:noMultiLvlLbl val="0"/>
      </c:catAx>
      <c:valAx>
        <c:axId val="27144128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143974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(3)'!$C$107,'group (3)'!$O$108,'group (3)'!$D$107,'group (3)'!$E$107,'group (3)'!$O$109,'group (3)'!$F$107,'group (3)'!$G$107,'group (3)'!$O$110,'group (3)'!$H$107,'group (3)'!$I$107)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(3)'!$C$108,'group (3)'!$O$108,'group (3)'!$D$108,'group (3)'!$E$108,'group (3)'!$O$108,'group (3)'!$F$108,'group (3)'!$G$108,'group (3)'!$O$109,'group (3)'!$H$108,'group (3)'!$I$108)</c:f>
              <c:numCache>
                <c:formatCode>General</c:formatCode>
                <c:ptCount val="10"/>
                <c:pt idx="0" formatCode="0%">
                  <c:v>0.78251420929455029</c:v>
                </c:pt>
                <c:pt idx="2" formatCode="0%">
                  <c:v>0.77098505174396326</c:v>
                </c:pt>
                <c:pt idx="3" formatCode="0%">
                  <c:v>0.86125654450261779</c:v>
                </c:pt>
                <c:pt idx="5" formatCode="0%">
                  <c:v>0.7109774436090226</c:v>
                </c:pt>
                <c:pt idx="6" formatCode="0%">
                  <c:v>0.87203613097478361</c:v>
                </c:pt>
                <c:pt idx="8" formatCode="0%">
                  <c:v>0.77946837763519705</c:v>
                </c:pt>
                <c:pt idx="9" formatCode="0%">
                  <c:v>0.81404174573055033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1538432"/>
        <c:axId val="271544320"/>
      </c:barChart>
      <c:catAx>
        <c:axId val="27153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1544320"/>
        <c:crosses val="autoZero"/>
        <c:auto val="1"/>
        <c:lblAlgn val="ctr"/>
        <c:lblOffset val="100"/>
        <c:noMultiLvlLbl val="0"/>
      </c:catAx>
      <c:valAx>
        <c:axId val="2715443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1538432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(3)'!$D$76:$D$77</c:f>
              <c:numCache>
                <c:formatCode>0%</c:formatCode>
                <c:ptCount val="2"/>
                <c:pt idx="0">
                  <c:v>0.58263871347983498</c:v>
                </c:pt>
                <c:pt idx="1">
                  <c:v>0.5534063030760521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(3)'!$E$76:$E$77</c:f>
              <c:numCache>
                <c:formatCode>0%</c:formatCode>
                <c:ptCount val="2"/>
                <c:pt idx="0">
                  <c:v>7.2998231876736555E-2</c:v>
                </c:pt>
                <c:pt idx="1">
                  <c:v>8.3506321947537265E-2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(3)'!$K$75:$K$77,'group (3)'!$F$76:$F$77)</c:f>
              <c:numCache>
                <c:formatCode>General</c:formatCode>
                <c:ptCount val="5"/>
                <c:pt idx="3" formatCode="0%">
                  <c:v>0.39277595352361705</c:v>
                </c:pt>
                <c:pt idx="4" formatCode="0%">
                  <c:v>0.36629552745801097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(3)'!$K$75:$K$77,'group (3)'!$G$76:$G$77)</c:f>
              <c:numCache>
                <c:formatCode>General</c:formatCode>
                <c:ptCount val="5"/>
                <c:pt idx="3" formatCode="0%">
                  <c:v>0.26286099183295447</c:v>
                </c:pt>
                <c:pt idx="4" formatCode="0%">
                  <c:v>0.27061709756557839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(3)'!$K$75:$K$80,'group (3)'!$H$76:$H$77)</c:f>
              <c:numCache>
                <c:formatCode>General</c:formatCode>
                <c:ptCount val="8"/>
                <c:pt idx="6" formatCode="0%">
                  <c:v>0.60065673149785304</c:v>
                </c:pt>
                <c:pt idx="7" formatCode="0%">
                  <c:v>0.57548594074353654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(3)'!$K$75:$K$80,'group (3)'!$I$76:$I$77)</c:f>
              <c:numCache>
                <c:formatCode>General</c:formatCode>
                <c:ptCount val="8"/>
                <c:pt idx="6" formatCode="0%">
                  <c:v>5.4980213858718534E-2</c:v>
                </c:pt>
                <c:pt idx="7" formatCode="0%">
                  <c:v>6.1426684280052837E-2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1577856"/>
        <c:axId val="271579392"/>
      </c:barChart>
      <c:catAx>
        <c:axId val="2715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1579392"/>
        <c:crosses val="autoZero"/>
        <c:auto val="1"/>
        <c:lblAlgn val="ctr"/>
        <c:lblOffset val="100"/>
        <c:noMultiLvlLbl val="0"/>
      </c:catAx>
      <c:valAx>
        <c:axId val="2715793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157785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(3)'!$D$139</c:f>
              <c:numCache>
                <c:formatCode>0%</c:formatCode>
                <c:ptCount val="1"/>
                <c:pt idx="0">
                  <c:v>9.193054136874361E-2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(3)'!$E$139</c:f>
              <c:numCache>
                <c:formatCode>0%</c:formatCode>
                <c:ptCount val="1"/>
                <c:pt idx="0">
                  <c:v>8.580183861082738E-2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(3)'!$F$140,'group (3)'!$F$139)</c:f>
              <c:numCache>
                <c:formatCode>0%</c:formatCode>
                <c:ptCount val="2"/>
                <c:pt idx="1">
                  <c:v>5.1072522982635343E-2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(3)'!$G$140,'group (3)'!$G$139)</c:f>
              <c:numCache>
                <c:formatCode>0%</c:formatCode>
                <c:ptCount val="2"/>
                <c:pt idx="1">
                  <c:v>0.12665985699693566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(3)'!$H$140:$H$141,'group (3)'!$H$139)</c:f>
              <c:numCache>
                <c:formatCode>General</c:formatCode>
                <c:ptCount val="3"/>
                <c:pt idx="2" formatCode="0%">
                  <c:v>0.14708886618998979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(3)'!$I$140:$I$141,'group (3)'!$I$139)</c:f>
              <c:numCache>
                <c:formatCode>General</c:formatCode>
                <c:ptCount val="3"/>
                <c:pt idx="2" formatCode="0%">
                  <c:v>3.0643513789581207E-2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1630720"/>
        <c:axId val="271632256"/>
      </c:barChart>
      <c:catAx>
        <c:axId val="27163072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71632256"/>
        <c:crosses val="autoZero"/>
        <c:auto val="1"/>
        <c:lblAlgn val="ctr"/>
        <c:lblOffset val="100"/>
        <c:noMultiLvlLbl val="0"/>
      </c:catAx>
      <c:valAx>
        <c:axId val="27163225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163072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(4)'!$D$10:$D$11</c:f>
              <c:numCache>
                <c:formatCode>0%</c:formatCode>
                <c:ptCount val="2"/>
                <c:pt idx="0">
                  <c:v>0.47000789265982634</c:v>
                </c:pt>
                <c:pt idx="1">
                  <c:v>0.45867328840014188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(4)'!$E$10:$E$11</c:f>
              <c:numCache>
                <c:formatCode>0%</c:formatCode>
                <c:ptCount val="2"/>
                <c:pt idx="0">
                  <c:v>3.51223362273086E-2</c:v>
                </c:pt>
                <c:pt idx="1">
                  <c:v>3.0862007804185881E-2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(4)'!$N$15:$N$17,'group (4)'!$F$10:$F$11)</c:f>
              <c:numCache>
                <c:formatCode>General</c:formatCode>
                <c:ptCount val="5"/>
                <c:pt idx="3" formatCode="0%">
                  <c:v>0.22099447513812154</c:v>
                </c:pt>
                <c:pt idx="4" formatCode="0%">
                  <c:v>0.2323518978361121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(4)'!$N$15:$N$17,'group (4)'!$G$10:$G$11)</c:f>
              <c:numCache>
                <c:formatCode>General</c:formatCode>
                <c:ptCount val="5"/>
                <c:pt idx="3" formatCode="0%">
                  <c:v>0.2841357537490134</c:v>
                </c:pt>
                <c:pt idx="4" formatCode="0%">
                  <c:v>0.25718339836821569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(4)'!$N$15:$N$20,'group (4)'!$H$10:$H$11)</c:f>
              <c:numCache>
                <c:formatCode>General</c:formatCode>
                <c:ptCount val="8"/>
                <c:pt idx="6" formatCode="0%">
                  <c:v>0.47040252565114443</c:v>
                </c:pt>
                <c:pt idx="7" formatCode="0%">
                  <c:v>0.46151117417523946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(4)'!$N$15:$N$20,'group (4)'!$I$10:$I$11)</c:f>
              <c:numCache>
                <c:formatCode>General</c:formatCode>
                <c:ptCount val="8"/>
                <c:pt idx="6" formatCode="0%">
                  <c:v>3.4727703235990531E-2</c:v>
                </c:pt>
                <c:pt idx="7" formatCode="0%">
                  <c:v>2.8024122029088328E-2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1714944"/>
        <c:axId val="271724928"/>
      </c:barChart>
      <c:catAx>
        <c:axId val="2717149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1724928"/>
        <c:crosses val="autoZero"/>
        <c:auto val="1"/>
        <c:lblAlgn val="ctr"/>
        <c:lblOffset val="100"/>
        <c:noMultiLvlLbl val="0"/>
      </c:catAx>
      <c:valAx>
        <c:axId val="27172492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171494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(4)'!$D$43:$D$44</c:f>
              <c:numCache>
                <c:formatCode>0%</c:formatCode>
                <c:ptCount val="2"/>
                <c:pt idx="0">
                  <c:v>0.43264248704663211</c:v>
                </c:pt>
                <c:pt idx="1">
                  <c:v>0.52012628255722182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(4)'!$E$43:$E$44</c:f>
              <c:numCache>
                <c:formatCode>0%</c:formatCode>
                <c:ptCount val="2"/>
                <c:pt idx="0">
                  <c:v>6.3471502590673579E-2</c:v>
                </c:pt>
                <c:pt idx="1">
                  <c:v>4.025256511444357E-2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(4)'!$N$15:$N$17,'group (4)'!$F$43:$F$44)</c:f>
              <c:numCache>
                <c:formatCode>General</c:formatCode>
                <c:ptCount val="5"/>
                <c:pt idx="3" formatCode="0%">
                  <c:v>0.20595854922279794</c:v>
                </c:pt>
                <c:pt idx="4" formatCode="0%">
                  <c:v>0.25808997632202052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(4)'!$N$15:$N$17,'group (4)'!$G$43:$G$44)</c:f>
              <c:numCache>
                <c:formatCode>General</c:formatCode>
                <c:ptCount val="5"/>
                <c:pt idx="3" formatCode="0%">
                  <c:v>0.29015544041450775</c:v>
                </c:pt>
                <c:pt idx="4" formatCode="0%">
                  <c:v>0.30228887134964483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(4)'!$N$15:$N$20,'group (4)'!$H$43:$H$44)</c:f>
              <c:numCache>
                <c:formatCode>General</c:formatCode>
                <c:ptCount val="8"/>
                <c:pt idx="6" formatCode="0%">
                  <c:v>0.43523316062176165</c:v>
                </c:pt>
                <c:pt idx="7" formatCode="0%">
                  <c:v>0.52131018153117603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(4)'!$N$15:$N$20,'group (4)'!$I$43:$I$44)</c:f>
              <c:numCache>
                <c:formatCode>General</c:formatCode>
                <c:ptCount val="8"/>
                <c:pt idx="6" formatCode="0%">
                  <c:v>6.0880829015544043E-2</c:v>
                </c:pt>
                <c:pt idx="7" formatCode="0%">
                  <c:v>3.9068666140489344E-2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1759616"/>
        <c:axId val="272175488"/>
      </c:barChart>
      <c:catAx>
        <c:axId val="2717596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2175488"/>
        <c:crosses val="autoZero"/>
        <c:auto val="1"/>
        <c:lblAlgn val="ctr"/>
        <c:lblOffset val="100"/>
        <c:noMultiLvlLbl val="0"/>
      </c:catAx>
      <c:valAx>
        <c:axId val="27217548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1759616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(4)'!$C$107,'group (4)'!$O$108,'group (4)'!$D$107,'group (4)'!$E$107,'group (4)'!$O$109,'group (4)'!$F$107,'group (4)'!$G$107,'group (4)'!$O$110,'group (4)'!$H$107,'group (4)'!$I$107)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(4)'!$C$108,'group (4)'!$O$108,'group (4)'!$D$108,'group (4)'!$E$108,'group (4)'!$O$108,'group (4)'!$F$108,'group (4)'!$G$108,'group (4)'!$O$109,'group (4)'!$H$108,'group (4)'!$I$108)</c:f>
              <c:numCache>
                <c:formatCode>General</c:formatCode>
                <c:ptCount val="10"/>
                <c:pt idx="0" formatCode="0%">
                  <c:v>0.71018276762402088</c:v>
                </c:pt>
                <c:pt idx="2" formatCode="0%">
                  <c:v>0.67964071856287422</c:v>
                </c:pt>
                <c:pt idx="3" formatCode="0%">
                  <c:v>0.91836734693877553</c:v>
                </c:pt>
                <c:pt idx="5" formatCode="0%">
                  <c:v>0.62264150943396224</c:v>
                </c:pt>
                <c:pt idx="6" formatCode="0%">
                  <c:v>0.7723214285714286</c:v>
                </c:pt>
                <c:pt idx="8" formatCode="0%">
                  <c:v>0.7232142857142857</c:v>
                </c:pt>
                <c:pt idx="9" formatCode="0%">
                  <c:v>0.61702127659574468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2190080"/>
        <c:axId val="272200064"/>
      </c:barChart>
      <c:catAx>
        <c:axId val="27219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2200064"/>
        <c:crosses val="autoZero"/>
        <c:auto val="1"/>
        <c:lblAlgn val="ctr"/>
        <c:lblOffset val="100"/>
        <c:noMultiLvlLbl val="0"/>
      </c:catAx>
      <c:valAx>
        <c:axId val="27220006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2190080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(4)'!$D$76:$D$77</c:f>
              <c:numCache>
                <c:formatCode>0%</c:formatCode>
                <c:ptCount val="2"/>
                <c:pt idx="0">
                  <c:v>0.4538653366583541</c:v>
                </c:pt>
                <c:pt idx="1">
                  <c:v>0.48704663212435234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(4)'!$E$76:$E$77</c:f>
              <c:numCache>
                <c:formatCode>0%</c:formatCode>
                <c:ptCount val="2"/>
                <c:pt idx="0">
                  <c:v>0.10224438902743142</c:v>
                </c:pt>
                <c:pt idx="1">
                  <c:v>7.3834196891191708E-2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(4)'!$K$75:$K$77,'group (4)'!$F$76:$F$77)</c:f>
              <c:numCache>
                <c:formatCode>General</c:formatCode>
                <c:ptCount val="5"/>
                <c:pt idx="3" formatCode="0%">
                  <c:v>0.1970074812967581</c:v>
                </c:pt>
                <c:pt idx="4" formatCode="0%">
                  <c:v>0.25259067357512954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(4)'!$K$75:$K$77,'group (4)'!$G$76:$G$77)</c:f>
              <c:numCache>
                <c:formatCode>General</c:formatCode>
                <c:ptCount val="5"/>
                <c:pt idx="3" formatCode="0%">
                  <c:v>0.35910224438902744</c:v>
                </c:pt>
                <c:pt idx="4" formatCode="0%">
                  <c:v>0.30829015544041449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(4)'!$K$75:$K$80,'group (4)'!$H$76:$H$77)</c:f>
              <c:numCache>
                <c:formatCode>General</c:formatCode>
                <c:ptCount val="8"/>
                <c:pt idx="6" formatCode="0%">
                  <c:v>0.45137157107231918</c:v>
                </c:pt>
                <c:pt idx="7" formatCode="0%">
                  <c:v>0.48316062176165803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(4)'!$K$75:$K$80,'group (4)'!$I$76:$I$77)</c:f>
              <c:numCache>
                <c:formatCode>General</c:formatCode>
                <c:ptCount val="8"/>
                <c:pt idx="6" formatCode="0%">
                  <c:v>0.10473815461346633</c:v>
                </c:pt>
                <c:pt idx="7" formatCode="0%">
                  <c:v>7.7720207253886009E-2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1332480"/>
        <c:axId val="271334016"/>
      </c:barChart>
      <c:catAx>
        <c:axId val="2713324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1334016"/>
        <c:crosses val="autoZero"/>
        <c:auto val="1"/>
        <c:lblAlgn val="ctr"/>
        <c:lblOffset val="100"/>
        <c:noMultiLvlLbl val="0"/>
      </c:catAx>
      <c:valAx>
        <c:axId val="27133401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1332480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(1)'!$D$43:$D$44</c:f>
              <c:numCache>
                <c:formatCode>0%</c:formatCode>
                <c:ptCount val="2"/>
                <c:pt idx="0">
                  <c:v>0.45994597603975501</c:v>
                </c:pt>
                <c:pt idx="1">
                  <c:v>0.47081514723058954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(1)'!$E$43:$E$44</c:f>
              <c:numCache>
                <c:formatCode>0%</c:formatCode>
                <c:ptCount val="2"/>
                <c:pt idx="0">
                  <c:v>8.6520815720560029E-2</c:v>
                </c:pt>
                <c:pt idx="1">
                  <c:v>7.5843732710395281E-2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(1)'!$N$15:$N$17,'group (1)'!$F$43:$F$44)</c:f>
              <c:numCache>
                <c:formatCode>General</c:formatCode>
                <c:ptCount val="5"/>
                <c:pt idx="3" formatCode="0%">
                  <c:v>0.28420314658638679</c:v>
                </c:pt>
                <c:pt idx="4" formatCode="0%">
                  <c:v>0.27895432470646092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(1)'!$N$15:$N$17,'group (1)'!$G$43:$G$44)</c:f>
              <c:numCache>
                <c:formatCode>General</c:formatCode>
                <c:ptCount val="5"/>
                <c:pt idx="3" formatCode="0%">
                  <c:v>0.26226364517392831</c:v>
                </c:pt>
                <c:pt idx="4" formatCode="0%">
                  <c:v>0.26770455523452386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(1)'!$N$15:$N$20,'group (1)'!$H$43:$H$44)</c:f>
              <c:numCache>
                <c:formatCode>General</c:formatCode>
                <c:ptCount val="8"/>
                <c:pt idx="6" formatCode="0%">
                  <c:v>0.48254531208115964</c:v>
                </c:pt>
                <c:pt idx="7" formatCode="0%">
                  <c:v>0.49279215589844472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(1)'!$N$15:$N$20,'group (1)'!$I$43:$I$44)</c:f>
              <c:numCache>
                <c:formatCode>General</c:formatCode>
                <c:ptCount val="8"/>
                <c:pt idx="6" formatCode="0%">
                  <c:v>6.3921479679155416E-2</c:v>
                </c:pt>
                <c:pt idx="7" formatCode="0%">
                  <c:v>5.3866724042540115E-2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93343104"/>
        <c:axId val="93355392"/>
      </c:barChart>
      <c:catAx>
        <c:axId val="933431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93355392"/>
        <c:crosses val="autoZero"/>
        <c:auto val="1"/>
        <c:lblAlgn val="ctr"/>
        <c:lblOffset val="100"/>
        <c:noMultiLvlLbl val="0"/>
      </c:catAx>
      <c:valAx>
        <c:axId val="933553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334310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(4)'!$D$139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(4)'!$E$139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(4)'!$F$140,'group (4)'!$F$139)</c:f>
              <c:numCache>
                <c:formatCode>0%</c:formatCode>
                <c:ptCount val="2"/>
                <c:pt idx="1">
                  <c:v>0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(4)'!$G$140,'group (4)'!$G$139)</c:f>
              <c:numCache>
                <c:formatCode>0%</c:formatCode>
                <c:ptCount val="2"/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(4)'!$H$140:$H$141,'group (4)'!$H$139)</c:f>
              <c:numCache>
                <c:formatCode>General</c:formatCode>
                <c:ptCount val="3"/>
                <c:pt idx="2" formatCode="0%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(4)'!$I$140:$I$141,'group (4)'!$I$139)</c:f>
              <c:numCache>
                <c:formatCode>General</c:formatCode>
                <c:ptCount val="3"/>
                <c:pt idx="2" formatCode="0%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1368960"/>
        <c:axId val="271370496"/>
      </c:barChart>
      <c:catAx>
        <c:axId val="27136896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71370496"/>
        <c:crosses val="autoZero"/>
        <c:auto val="1"/>
        <c:lblAlgn val="ctr"/>
        <c:lblOffset val="100"/>
        <c:noMultiLvlLbl val="0"/>
      </c:catAx>
      <c:valAx>
        <c:axId val="27137049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1368960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(5)'!$D$10:$D$11</c:f>
              <c:numCache>
                <c:formatCode>0%</c:formatCode>
                <c:ptCount val="2"/>
                <c:pt idx="0">
                  <c:v>0.50365665896843725</c:v>
                </c:pt>
                <c:pt idx="1">
                  <c:v>0.44782793867120951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(5)'!$E$10:$E$11</c:f>
              <c:numCache>
                <c:formatCode>0%</c:formatCode>
                <c:ptCount val="2"/>
                <c:pt idx="0">
                  <c:v>4.0993071593533485E-2</c:v>
                </c:pt>
                <c:pt idx="1">
                  <c:v>3.534923339011925E-2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(5)'!$N$15:$N$17,'group (5)'!$F$10:$F$11)</c:f>
              <c:numCache>
                <c:formatCode>General</c:formatCode>
                <c:ptCount val="5"/>
                <c:pt idx="3" formatCode="0%">
                  <c:v>0.31735950731331791</c:v>
                </c:pt>
                <c:pt idx="4" formatCode="0%">
                  <c:v>0.2727853492333901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(5)'!$N$15:$N$17,'group (5)'!$G$10:$G$11)</c:f>
              <c:numCache>
                <c:formatCode>General</c:formatCode>
                <c:ptCount val="5"/>
                <c:pt idx="3" formatCode="0%">
                  <c:v>0.22729022324865281</c:v>
                </c:pt>
                <c:pt idx="4" formatCode="0%">
                  <c:v>0.21039182282793867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(5)'!$N$15:$N$20,'group (5)'!$H$10:$H$11)</c:f>
              <c:numCache>
                <c:formatCode>General</c:formatCode>
                <c:ptCount val="8"/>
                <c:pt idx="6" formatCode="0%">
                  <c:v>0.50962278675904538</c:v>
                </c:pt>
                <c:pt idx="7" formatCode="0%">
                  <c:v>0.44718909710391824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(5)'!$N$15:$N$20,'group (5)'!$I$10:$I$11)</c:f>
              <c:numCache>
                <c:formatCode>General</c:formatCode>
                <c:ptCount val="8"/>
                <c:pt idx="6" formatCode="0%">
                  <c:v>3.5026943802925328E-2</c:v>
                </c:pt>
                <c:pt idx="7" formatCode="0%">
                  <c:v>3.5988074957410562E-2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1229696"/>
        <c:axId val="271231232"/>
      </c:barChart>
      <c:catAx>
        <c:axId val="2712296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1231232"/>
        <c:crosses val="autoZero"/>
        <c:auto val="1"/>
        <c:lblAlgn val="ctr"/>
        <c:lblOffset val="100"/>
        <c:noMultiLvlLbl val="0"/>
      </c:catAx>
      <c:valAx>
        <c:axId val="27123123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1229696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(5)'!$D$43:$D$44</c:f>
              <c:numCache>
                <c:formatCode>0%</c:formatCode>
                <c:ptCount val="2"/>
                <c:pt idx="0">
                  <c:v>0</c:v>
                </c:pt>
                <c:pt idx="1">
                  <c:v>0.54946112394149349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(5)'!$E$43:$E$44</c:f>
              <c:numCache>
                <c:formatCode>0%</c:formatCode>
                <c:ptCount val="2"/>
                <c:pt idx="0">
                  <c:v>0</c:v>
                </c:pt>
                <c:pt idx="1">
                  <c:v>4.4072363356428022E-2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(5)'!$N$15:$N$17,'group (5)'!$F$43:$F$44)</c:f>
              <c:numCache>
                <c:formatCode>General</c:formatCode>
                <c:ptCount val="5"/>
                <c:pt idx="3" formatCode="0%">
                  <c:v>0</c:v>
                </c:pt>
                <c:pt idx="4" formatCode="0%">
                  <c:v>0.35431100846805236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(5)'!$N$15:$N$17,'group (5)'!$G$43:$G$44)</c:f>
              <c:numCache>
                <c:formatCode>General</c:formatCode>
                <c:ptCount val="5"/>
                <c:pt idx="3" formatCode="0%">
                  <c:v>0</c:v>
                </c:pt>
                <c:pt idx="4" formatCode="0%">
                  <c:v>0.23922247882986913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(5)'!$N$15:$N$20,'group (5)'!$H$43:$H$44)</c:f>
              <c:numCache>
                <c:formatCode>General</c:formatCode>
                <c:ptCount val="8"/>
                <c:pt idx="6" formatCode="0%">
                  <c:v>0</c:v>
                </c:pt>
                <c:pt idx="7" formatCode="0%">
                  <c:v>0.55427251732101612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(5)'!$N$15:$N$20,'group (5)'!$I$43:$I$44)</c:f>
              <c:numCache>
                <c:formatCode>General</c:formatCode>
                <c:ptCount val="8"/>
                <c:pt idx="6" formatCode="0%">
                  <c:v>0</c:v>
                </c:pt>
                <c:pt idx="7" formatCode="0%">
                  <c:v>3.9260969976905313E-2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3908096"/>
        <c:axId val="273909632"/>
      </c:barChart>
      <c:catAx>
        <c:axId val="2739080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3909632"/>
        <c:crosses val="autoZero"/>
        <c:auto val="1"/>
        <c:lblAlgn val="ctr"/>
        <c:lblOffset val="100"/>
        <c:noMultiLvlLbl val="0"/>
      </c:catAx>
      <c:valAx>
        <c:axId val="27390963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3908096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(5)'!$C$107,'group (5)'!$O$108,'group (5)'!$D$107,'group (5)'!$E$107,'group (5)'!$O$109,'group (5)'!$F$107,'group (5)'!$G$107,'group (5)'!$O$110,'group (5)'!$H$107,'group (5)'!$I$107)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(5)'!$C$108,'group (5)'!$O$108,'group (5)'!$D$108,'group (5)'!$E$108,'group (5)'!$O$108,'group (5)'!$F$108,'group (5)'!$G$108,'group (5)'!$O$109,'group (5)'!$H$108,'group (5)'!$I$108)</c:f>
              <c:numCache>
                <c:formatCode>General</c:formatCode>
                <c:ptCount val="10"/>
                <c:pt idx="0" formatCode="0%">
                  <c:v>0</c:v>
                </c:pt>
                <c:pt idx="2" formatCode="0%">
                  <c:v>0</c:v>
                </c:pt>
                <c:pt idx="3" formatCode="0%">
                  <c:v>0</c:v>
                </c:pt>
                <c:pt idx="5" formatCode="0%">
                  <c:v>0</c:v>
                </c:pt>
                <c:pt idx="6" formatCode="0%">
                  <c:v>0</c:v>
                </c:pt>
                <c:pt idx="8" formatCode="0%">
                  <c:v>0</c:v>
                </c:pt>
                <c:pt idx="9" formatCode="0%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3617664"/>
        <c:axId val="273619200"/>
      </c:barChart>
      <c:catAx>
        <c:axId val="27361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3619200"/>
        <c:crosses val="autoZero"/>
        <c:auto val="1"/>
        <c:lblAlgn val="ctr"/>
        <c:lblOffset val="100"/>
        <c:noMultiLvlLbl val="0"/>
      </c:catAx>
      <c:valAx>
        <c:axId val="2736192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361766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(5)'!$D$76:$D$77</c:f>
              <c:numCache>
                <c:formatCode>0%</c:formatCode>
                <c:ptCount val="2"/>
                <c:pt idx="0">
                  <c:v>0.58843159065628481</c:v>
                </c:pt>
                <c:pt idx="1">
                  <c:v>0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(5)'!$E$76:$E$77</c:f>
              <c:numCache>
                <c:formatCode>0%</c:formatCode>
                <c:ptCount val="2"/>
                <c:pt idx="0">
                  <c:v>4.2083796811271786E-2</c:v>
                </c:pt>
                <c:pt idx="1">
                  <c:v>0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(5)'!$K$75:$K$77,'group (5)'!$F$76:$F$77)</c:f>
              <c:numCache>
                <c:formatCode>General</c:formatCode>
                <c:ptCount val="5"/>
                <c:pt idx="3" formatCode="0%">
                  <c:v>0.41768631813125695</c:v>
                </c:pt>
                <c:pt idx="4" formatCode="0%">
                  <c:v>0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(5)'!$K$75:$K$77,'group (5)'!$G$76:$G$77)</c:f>
              <c:numCache>
                <c:formatCode>General</c:formatCode>
                <c:ptCount val="5"/>
                <c:pt idx="3" formatCode="0%">
                  <c:v>0.21282906933629958</c:v>
                </c:pt>
                <c:pt idx="4" formatCode="0%">
                  <c:v>0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(5)'!$K$75:$K$80,'group (5)'!$H$76:$H$77)</c:f>
              <c:numCache>
                <c:formatCode>General</c:formatCode>
                <c:ptCount val="8"/>
                <c:pt idx="6" formatCode="0%">
                  <c:v>0.59417871709306636</c:v>
                </c:pt>
                <c:pt idx="7" formatCode="0%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(5)'!$K$75:$K$80,'group (5)'!$I$76:$I$77)</c:f>
              <c:numCache>
                <c:formatCode>General</c:formatCode>
                <c:ptCount val="8"/>
                <c:pt idx="6" formatCode="0%">
                  <c:v>3.6336670374490176E-2</c:v>
                </c:pt>
                <c:pt idx="7" formatCode="0%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3673216"/>
        <c:axId val="273748736"/>
      </c:barChart>
      <c:catAx>
        <c:axId val="2736732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3748736"/>
        <c:crosses val="autoZero"/>
        <c:auto val="1"/>
        <c:lblAlgn val="ctr"/>
        <c:lblOffset val="100"/>
        <c:noMultiLvlLbl val="0"/>
      </c:catAx>
      <c:valAx>
        <c:axId val="2737487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3673216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(5)'!$D$139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(5)'!$E$139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(5)'!$F$140,'group (5)'!$F$139)</c:f>
              <c:numCache>
                <c:formatCode>0%</c:formatCode>
                <c:ptCount val="2"/>
                <c:pt idx="1">
                  <c:v>0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(5)'!$G$140,'group (5)'!$G$139)</c:f>
              <c:numCache>
                <c:formatCode>0%</c:formatCode>
                <c:ptCount val="2"/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(5)'!$H$140:$H$141,'group (5)'!$H$139)</c:f>
              <c:numCache>
                <c:formatCode>General</c:formatCode>
                <c:ptCount val="3"/>
                <c:pt idx="2" formatCode="0%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(5)'!$I$140:$I$141,'group (5)'!$I$139)</c:f>
              <c:numCache>
                <c:formatCode>General</c:formatCode>
                <c:ptCount val="3"/>
                <c:pt idx="2" formatCode="0%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3808000"/>
        <c:axId val="273826176"/>
      </c:barChart>
      <c:catAx>
        <c:axId val="27380800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73826176"/>
        <c:crosses val="autoZero"/>
        <c:auto val="1"/>
        <c:lblAlgn val="ctr"/>
        <c:lblOffset val="100"/>
        <c:noMultiLvlLbl val="0"/>
      </c:catAx>
      <c:valAx>
        <c:axId val="27382617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3808000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(6)'!$D$10:$D$11</c:f>
              <c:numCache>
                <c:formatCode>0%</c:formatCode>
                <c:ptCount val="2"/>
                <c:pt idx="0">
                  <c:v>0.34813680449208778</c:v>
                </c:pt>
                <c:pt idx="1">
                  <c:v>0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(6)'!$E$10:$E$11</c:f>
              <c:numCache>
                <c:formatCode>0%</c:formatCode>
                <c:ptCount val="2"/>
                <c:pt idx="0">
                  <c:v>5.5130168453292494E-2</c:v>
                </c:pt>
                <c:pt idx="1">
                  <c:v>0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(6)'!$N$15:$N$17,'group (6)'!$F$10:$F$11)</c:f>
              <c:numCache>
                <c:formatCode>General</c:formatCode>
                <c:ptCount val="5"/>
                <c:pt idx="3" formatCode="0%">
                  <c:v>0.12149055640632976</c:v>
                </c:pt>
                <c:pt idx="4" formatCode="0%">
                  <c:v>0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(6)'!$N$15:$N$17,'group (6)'!$G$10:$G$11)</c:f>
              <c:numCache>
                <c:formatCode>General</c:formatCode>
                <c:ptCount val="5"/>
                <c:pt idx="3" formatCode="0%">
                  <c:v>0.28177641653905056</c:v>
                </c:pt>
                <c:pt idx="4" formatCode="0%">
                  <c:v>0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(6)'!$N$15:$N$20,'group (6)'!$H$10:$H$11)</c:f>
              <c:numCache>
                <c:formatCode>General</c:formatCode>
                <c:ptCount val="8"/>
                <c:pt idx="6" formatCode="0%">
                  <c:v>0.35732516590096991</c:v>
                </c:pt>
                <c:pt idx="7" formatCode="0%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(6)'!$N$15:$N$20,'group (6)'!$I$10:$I$11)</c:f>
              <c:numCache>
                <c:formatCode>General</c:formatCode>
                <c:ptCount val="8"/>
                <c:pt idx="6" formatCode="0%">
                  <c:v>4.5941807044410414E-2</c:v>
                </c:pt>
                <c:pt idx="7" formatCode="0%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3873536"/>
        <c:axId val="273949056"/>
      </c:barChart>
      <c:catAx>
        <c:axId val="2738735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3949056"/>
        <c:crosses val="autoZero"/>
        <c:auto val="1"/>
        <c:lblAlgn val="ctr"/>
        <c:lblOffset val="100"/>
        <c:noMultiLvlLbl val="0"/>
      </c:catAx>
      <c:valAx>
        <c:axId val="27394905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3873536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(6)'!$D$43:$D$44</c:f>
              <c:numCache>
                <c:formatCode>0%</c:formatCode>
                <c:ptCount val="2"/>
                <c:pt idx="0">
                  <c:v>0.36703958691910499</c:v>
                </c:pt>
                <c:pt idx="1">
                  <c:v>0.37621235324144969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(6)'!$E$43:$E$44</c:f>
              <c:numCache>
                <c:formatCode>0%</c:formatCode>
                <c:ptCount val="2"/>
                <c:pt idx="0">
                  <c:v>6.7125645438898457E-2</c:v>
                </c:pt>
                <c:pt idx="1">
                  <c:v>6.0234813680449209E-2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(6)'!$N$15:$N$17,'group (6)'!$F$43:$F$44)</c:f>
              <c:numCache>
                <c:formatCode>General</c:formatCode>
                <c:ptCount val="5"/>
                <c:pt idx="3" formatCode="0%">
                  <c:v>0.11833046471600689</c:v>
                </c:pt>
                <c:pt idx="4" formatCode="0%">
                  <c:v>0.13476263399693722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(6)'!$N$15:$N$17,'group (6)'!$G$43:$G$44)</c:f>
              <c:numCache>
                <c:formatCode>General</c:formatCode>
                <c:ptCount val="5"/>
                <c:pt idx="3" formatCode="0%">
                  <c:v>0.31583476764199658</c:v>
                </c:pt>
                <c:pt idx="4" formatCode="0%">
                  <c:v>0.30168453292496172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(6)'!$N$15:$N$20,'group (6)'!$H$43:$H$44)</c:f>
              <c:numCache>
                <c:formatCode>General</c:formatCode>
                <c:ptCount val="8"/>
                <c:pt idx="6" formatCode="0%">
                  <c:v>0.37736660929432014</c:v>
                </c:pt>
                <c:pt idx="7" formatCode="0%">
                  <c:v>0.38693210821847884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(6)'!$N$15:$N$20,'group (6)'!$I$43:$I$44)</c:f>
              <c:numCache>
                <c:formatCode>General</c:formatCode>
                <c:ptCount val="8"/>
                <c:pt idx="6" formatCode="0%">
                  <c:v>5.6798623063683308E-2</c:v>
                </c:pt>
                <c:pt idx="7" formatCode="0%">
                  <c:v>4.9515058703420115E-2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4004224"/>
        <c:axId val="274022400"/>
      </c:barChart>
      <c:catAx>
        <c:axId val="2740042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4022400"/>
        <c:crosses val="autoZero"/>
        <c:auto val="1"/>
        <c:lblAlgn val="ctr"/>
        <c:lblOffset val="100"/>
        <c:noMultiLvlLbl val="0"/>
      </c:catAx>
      <c:valAx>
        <c:axId val="2740224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400422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(6)'!$C$107,'group (6)'!$O$108,'group (6)'!$D$107,'group (6)'!$E$107,'group (6)'!$O$109,'group (6)'!$F$107,'group (6)'!$G$107,'group (6)'!$O$110,'group (6)'!$H$107,'group (6)'!$I$107)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(6)'!$C$108,'group (6)'!$O$108,'group (6)'!$D$108,'group (6)'!$E$108,'group (6)'!$O$108,'group (6)'!$F$108,'group (6)'!$G$108,'group (6)'!$O$109,'group (6)'!$H$108,'group (6)'!$I$108)</c:f>
              <c:numCache>
                <c:formatCode>General</c:formatCode>
                <c:ptCount val="10"/>
                <c:pt idx="0" formatCode="0%">
                  <c:v>0.68681863230921703</c:v>
                </c:pt>
                <c:pt idx="2" formatCode="0%">
                  <c:v>0.67526377491207501</c:v>
                </c:pt>
                <c:pt idx="3" formatCode="0%">
                  <c:v>0.75</c:v>
                </c:pt>
                <c:pt idx="5" formatCode="0%">
                  <c:v>0.57818181818181813</c:v>
                </c:pt>
                <c:pt idx="6" formatCode="0%">
                  <c:v>0.72752043596730243</c:v>
                </c:pt>
                <c:pt idx="8" formatCode="0%">
                  <c:v>0.67160775370581527</c:v>
                </c:pt>
                <c:pt idx="9" formatCode="0%">
                  <c:v>0.78787878787878785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4045568"/>
        <c:axId val="274051456"/>
      </c:barChart>
      <c:catAx>
        <c:axId val="27404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4051456"/>
        <c:crosses val="autoZero"/>
        <c:auto val="1"/>
        <c:lblAlgn val="ctr"/>
        <c:lblOffset val="100"/>
        <c:noMultiLvlLbl val="0"/>
      </c:catAx>
      <c:valAx>
        <c:axId val="27405145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4045568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(6)'!$D$76:$D$77</c:f>
              <c:numCache>
                <c:formatCode>0%</c:formatCode>
                <c:ptCount val="2"/>
                <c:pt idx="0">
                  <c:v>0.41776504297994271</c:v>
                </c:pt>
                <c:pt idx="1">
                  <c:v>0.40791738382099829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(6)'!$E$76:$E$77</c:f>
              <c:numCache>
                <c:formatCode>0%</c:formatCode>
                <c:ptCount val="2"/>
                <c:pt idx="0">
                  <c:v>9.7421203438395415E-2</c:v>
                </c:pt>
                <c:pt idx="1">
                  <c:v>7.4440619621342519E-2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(6)'!$K$75:$K$77,'group (6)'!$F$76:$F$77)</c:f>
              <c:numCache>
                <c:formatCode>General</c:formatCode>
                <c:ptCount val="5"/>
                <c:pt idx="3" formatCode="0%">
                  <c:v>0.1650429799426934</c:v>
                </c:pt>
                <c:pt idx="4" formatCode="0%">
                  <c:v>0.13468158347676421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(6)'!$K$75:$K$77,'group (6)'!$G$76:$G$77)</c:f>
              <c:numCache>
                <c:formatCode>General</c:formatCode>
                <c:ptCount val="5"/>
                <c:pt idx="3" formatCode="0%">
                  <c:v>0.3501432664756447</c:v>
                </c:pt>
                <c:pt idx="4" formatCode="0%">
                  <c:v>0.34767641996557658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(6)'!$K$75:$K$80,'group (6)'!$H$76:$H$77)</c:f>
              <c:numCache>
                <c:formatCode>General</c:formatCode>
                <c:ptCount val="8"/>
                <c:pt idx="6" formatCode="0%">
                  <c:v>0.45616045845272207</c:v>
                </c:pt>
                <c:pt idx="7" formatCode="0%">
                  <c:v>0.41781411359724613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(6)'!$K$75:$K$80,'group (6)'!$I$76:$I$77)</c:f>
              <c:numCache>
                <c:formatCode>General</c:formatCode>
                <c:ptCount val="8"/>
                <c:pt idx="6" formatCode="0%">
                  <c:v>5.9025787965616049E-2</c:v>
                </c:pt>
                <c:pt idx="7" formatCode="0%">
                  <c:v>6.4543889845094668E-2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6001920"/>
        <c:axId val="276003456"/>
      </c:barChart>
      <c:catAx>
        <c:axId val="2760019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6003456"/>
        <c:crosses val="autoZero"/>
        <c:auto val="1"/>
        <c:lblAlgn val="ctr"/>
        <c:lblOffset val="100"/>
        <c:noMultiLvlLbl val="0"/>
      </c:catAx>
      <c:valAx>
        <c:axId val="27600345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6001920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(1)'!$C$107,'group (1)'!$O$108,'group (1)'!$D$107,'group (1)'!$E$107,'group (1)'!$O$109,'group (1)'!$F$107,'group (1)'!$G$107,'group (1)'!$O$110,'group (1)'!$H$107,'group (1)'!$I$107)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(1)'!$C$108,'group (1)'!$O$108,'group (1)'!$D$108,'group (1)'!$E$108,'group (1)'!$O$108,'group (1)'!$F$108,'group (1)'!$G$108,'group (1)'!$O$109,'group (1)'!$H$108,'group (1)'!$I$108)</c:f>
              <c:numCache>
                <c:formatCode>General</c:formatCode>
                <c:ptCount val="10"/>
                <c:pt idx="0" formatCode="0%">
                  <c:v>0.71704022337936757</c:v>
                </c:pt>
                <c:pt idx="2" formatCode="0%">
                  <c:v>0.70801578050748681</c:v>
                </c:pt>
                <c:pt idx="3" formatCode="0%">
                  <c:v>0.76501429933269782</c:v>
                </c:pt>
                <c:pt idx="5" formatCode="0%">
                  <c:v>0.62831023724878476</c:v>
                </c:pt>
                <c:pt idx="6" formatCode="0%">
                  <c:v>0.81319286107398381</c:v>
                </c:pt>
                <c:pt idx="8" formatCode="0%">
                  <c:v>0.71186223399709425</c:v>
                </c:pt>
                <c:pt idx="9" formatCode="0%">
                  <c:v>0.75612903225806449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9118080"/>
        <c:axId val="99214080"/>
      </c:barChart>
      <c:catAx>
        <c:axId val="9911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214080"/>
        <c:crosses val="autoZero"/>
        <c:auto val="1"/>
        <c:lblAlgn val="ctr"/>
        <c:lblOffset val="100"/>
        <c:noMultiLvlLbl val="0"/>
      </c:catAx>
      <c:valAx>
        <c:axId val="9921408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9118080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(6)'!$D$139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(6)'!$E$139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(6)'!$F$140,'group (6)'!$F$139)</c:f>
              <c:numCache>
                <c:formatCode>0%</c:formatCode>
                <c:ptCount val="2"/>
                <c:pt idx="1">
                  <c:v>0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(6)'!$G$140,'group (6)'!$G$139)</c:f>
              <c:numCache>
                <c:formatCode>0%</c:formatCode>
                <c:ptCount val="2"/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(6)'!$H$140:$H$141,'group (6)'!$H$139)</c:f>
              <c:numCache>
                <c:formatCode>General</c:formatCode>
                <c:ptCount val="3"/>
                <c:pt idx="2" formatCode="0%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(6)'!$I$140:$I$141,'group (6)'!$I$139)</c:f>
              <c:numCache>
                <c:formatCode>General</c:formatCode>
                <c:ptCount val="3"/>
                <c:pt idx="2" formatCode="0%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5460864"/>
        <c:axId val="275462400"/>
      </c:barChart>
      <c:catAx>
        <c:axId val="27546086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75462400"/>
        <c:crosses val="autoZero"/>
        <c:auto val="1"/>
        <c:lblAlgn val="ctr"/>
        <c:lblOffset val="100"/>
        <c:noMultiLvlLbl val="0"/>
      </c:catAx>
      <c:valAx>
        <c:axId val="2754624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5460864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(1)'!$D$76:$D$77</c:f>
              <c:numCache>
                <c:formatCode>0%</c:formatCode>
                <c:ptCount val="2"/>
                <c:pt idx="0">
                  <c:v>0.52824516721640014</c:v>
                </c:pt>
                <c:pt idx="1">
                  <c:v>0.50986658968595999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(1)'!$E$76:$E$77</c:f>
              <c:numCache>
                <c:formatCode>0%</c:formatCode>
                <c:ptCount val="2"/>
                <c:pt idx="0">
                  <c:v>9.4714208175024003E-2</c:v>
                </c:pt>
                <c:pt idx="1">
                  <c:v>9.7573045755407553E-2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(1)'!$K$75:$K$77,'group (1)'!$F$76:$F$77)</c:f>
              <c:numCache>
                <c:formatCode>General</c:formatCode>
                <c:ptCount val="5"/>
                <c:pt idx="3" formatCode="0%">
                  <c:v>0.34664523401945641</c:v>
                </c:pt>
                <c:pt idx="4" formatCode="0%">
                  <c:v>0.3316700002061983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(1)'!$K$75:$K$77,'group (1)'!$G$76:$G$77)</c:f>
              <c:numCache>
                <c:formatCode>General</c:formatCode>
                <c:ptCount val="5"/>
                <c:pt idx="3" formatCode="0%">
                  <c:v>0.27631414137196775</c:v>
                </c:pt>
                <c:pt idx="4" formatCode="0%">
                  <c:v>0.27576963523516917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(1)'!$K$75:$K$80,'group (1)'!$H$76:$H$77)</c:f>
              <c:numCache>
                <c:formatCode>General</c:formatCode>
                <c:ptCount val="8"/>
                <c:pt idx="6" formatCode="0%">
                  <c:v>0.55408959959918169</c:v>
                </c:pt>
                <c:pt idx="7" formatCode="0%">
                  <c:v>0.53343505783862921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(1)'!$K$75:$K$80,'group (1)'!$I$76:$I$77)</c:f>
              <c:numCache>
                <c:formatCode>General</c:formatCode>
                <c:ptCount val="8"/>
                <c:pt idx="6" formatCode="0%">
                  <c:v>6.8869775792242502E-2</c:v>
                </c:pt>
                <c:pt idx="7" formatCode="0%">
                  <c:v>7.400457760273832E-2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43555328"/>
        <c:axId val="243561600"/>
      </c:barChart>
      <c:catAx>
        <c:axId val="2435553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43561600"/>
        <c:crosses val="autoZero"/>
        <c:auto val="1"/>
        <c:lblAlgn val="ctr"/>
        <c:lblOffset val="100"/>
        <c:noMultiLvlLbl val="0"/>
      </c:catAx>
      <c:valAx>
        <c:axId val="2435616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4355532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(1)'!$D$139</c:f>
              <c:numCache>
                <c:formatCode>0%</c:formatCode>
                <c:ptCount val="1"/>
                <c:pt idx="0">
                  <c:v>0.13112391930835735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(1)'!$E$139</c:f>
              <c:numCache>
                <c:formatCode>0%</c:formatCode>
                <c:ptCount val="1"/>
                <c:pt idx="0">
                  <c:v>4.8831252001280821E-2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(1)'!$F$140,'group (1)'!$F$139)</c:f>
              <c:numCache>
                <c:formatCode>0%</c:formatCode>
                <c:ptCount val="2"/>
                <c:pt idx="1">
                  <c:v>6.2960294588536664E-2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(1)'!$G$140,'group (1)'!$G$139)</c:f>
              <c:numCache>
                <c:formatCode>0%</c:formatCode>
                <c:ptCount val="2"/>
                <c:pt idx="1">
                  <c:v>0.11699487672110151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(1)'!$H$140:$H$141,'group (1)'!$H$139)</c:f>
              <c:numCache>
                <c:formatCode>General</c:formatCode>
                <c:ptCount val="3"/>
                <c:pt idx="2" formatCode="0%">
                  <c:v>0.15237752161383286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(1)'!$I$140:$I$141,'group (1)'!$I$139)</c:f>
              <c:numCache>
                <c:formatCode>General</c:formatCode>
                <c:ptCount val="3"/>
                <c:pt idx="2" formatCode="0%">
                  <c:v>2.7577649695805315E-2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46342400"/>
        <c:axId val="246344704"/>
      </c:barChart>
      <c:catAx>
        <c:axId val="24634240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46344704"/>
        <c:crosses val="autoZero"/>
        <c:auto val="1"/>
        <c:lblAlgn val="ctr"/>
        <c:lblOffset val="100"/>
        <c:noMultiLvlLbl val="0"/>
      </c:catAx>
      <c:valAx>
        <c:axId val="24634470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463424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(2)'!$D$10:$D$11</c:f>
              <c:numCache>
                <c:formatCode>0%</c:formatCode>
                <c:ptCount val="2"/>
                <c:pt idx="0">
                  <c:v>0.45127993393889348</c:v>
                </c:pt>
                <c:pt idx="1">
                  <c:v>0.48540896013152485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(2)'!$E$10:$E$11</c:f>
              <c:numCache>
                <c:formatCode>0%</c:formatCode>
                <c:ptCount val="2"/>
                <c:pt idx="0">
                  <c:v>9.4962840627580508E-2</c:v>
                </c:pt>
                <c:pt idx="1">
                  <c:v>7.6448828606658442E-2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(2)'!$N$15:$N$17,'group (2)'!$F$10:$F$11)</c:f>
              <c:numCache>
                <c:formatCode>General</c:formatCode>
                <c:ptCount val="5"/>
                <c:pt idx="3" formatCode="0%">
                  <c:v>0.23286540049545829</c:v>
                </c:pt>
                <c:pt idx="4" formatCode="0%">
                  <c:v>0.24085491163173037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(2)'!$N$15:$N$17,'group (2)'!$G$10:$G$11)</c:f>
              <c:numCache>
                <c:formatCode>General</c:formatCode>
                <c:ptCount val="5"/>
                <c:pt idx="3" formatCode="0%">
                  <c:v>0.31337737407101568</c:v>
                </c:pt>
                <c:pt idx="4" formatCode="0%">
                  <c:v>0.32100287710645292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(2)'!$N$15:$N$20,'group (2)'!$H$10:$H$11)</c:f>
              <c:numCache>
                <c:formatCode>General</c:formatCode>
                <c:ptCount val="8"/>
                <c:pt idx="6" formatCode="0%">
                  <c:v>0.50041288191577205</c:v>
                </c:pt>
                <c:pt idx="7" formatCode="0%">
                  <c:v>0.52116728318947803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(2)'!$N$15:$N$20,'group (2)'!$I$10:$I$11)</c:f>
              <c:numCache>
                <c:formatCode>General</c:formatCode>
                <c:ptCount val="8"/>
                <c:pt idx="6" formatCode="0%">
                  <c:v>4.5829892650701899E-2</c:v>
                </c:pt>
                <c:pt idx="7" formatCode="0%">
                  <c:v>4.0690505548705305E-2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22440832"/>
        <c:axId val="222516352"/>
      </c:barChart>
      <c:catAx>
        <c:axId val="2224408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22516352"/>
        <c:crosses val="autoZero"/>
        <c:auto val="1"/>
        <c:lblAlgn val="ctr"/>
        <c:lblOffset val="100"/>
        <c:noMultiLvlLbl val="0"/>
      </c:catAx>
      <c:valAx>
        <c:axId val="22251635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2244083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(2)'!$D$43:$D$44</c:f>
              <c:numCache>
                <c:formatCode>0%</c:formatCode>
                <c:ptCount val="2"/>
                <c:pt idx="0">
                  <c:v>0.51306945481702759</c:v>
                </c:pt>
                <c:pt idx="1">
                  <c:v>0.509083402146986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(2)'!$E$43:$E$44</c:f>
              <c:numCache>
                <c:formatCode>0%</c:formatCode>
                <c:ptCount val="2"/>
                <c:pt idx="0">
                  <c:v>0.11426437640029873</c:v>
                </c:pt>
                <c:pt idx="1">
                  <c:v>9.9504541701073493E-2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(2)'!$N$15:$N$17,'group (2)'!$F$43:$F$44)</c:f>
              <c:numCache>
                <c:formatCode>General</c:formatCode>
                <c:ptCount val="5"/>
                <c:pt idx="3" formatCode="0%">
                  <c:v>0.29574309185959674</c:v>
                </c:pt>
                <c:pt idx="4" formatCode="0%">
                  <c:v>0.2815854665565648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(2)'!$N$15:$N$17,'group (2)'!$G$43:$G$44)</c:f>
              <c:numCache>
                <c:formatCode>General</c:formatCode>
                <c:ptCount val="5"/>
                <c:pt idx="3" formatCode="0%">
                  <c:v>0.33159073935772965</c:v>
                </c:pt>
                <c:pt idx="4" formatCode="0%">
                  <c:v>0.32700247729149462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(2)'!$N$15:$N$20,'group (2)'!$H$43:$H$44)</c:f>
              <c:numCache>
                <c:formatCode>General</c:formatCode>
                <c:ptCount val="8"/>
                <c:pt idx="6" formatCode="0%">
                  <c:v>0.56235997012696037</c:v>
                </c:pt>
                <c:pt idx="7" formatCode="0%">
                  <c:v>0.55697770437654825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(2)'!$N$15:$N$20,'group (2)'!$I$43:$I$44)</c:f>
              <c:numCache>
                <c:formatCode>General</c:formatCode>
                <c:ptCount val="8"/>
                <c:pt idx="6" formatCode="0%">
                  <c:v>6.4973861090365945E-2</c:v>
                </c:pt>
                <c:pt idx="7" formatCode="0%">
                  <c:v>5.1610239471511145E-2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32614912"/>
        <c:axId val="236835584"/>
      </c:barChart>
      <c:catAx>
        <c:axId val="2326149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36835584"/>
        <c:crosses val="autoZero"/>
        <c:auto val="1"/>
        <c:lblAlgn val="ctr"/>
        <c:lblOffset val="100"/>
        <c:noMultiLvlLbl val="0"/>
      </c:catAx>
      <c:valAx>
        <c:axId val="2368355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3261491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(2)'!$C$107,'group (2)'!$O$108,'group (2)'!$D$107,'group (2)'!$E$107,'group (2)'!$O$109,'group (2)'!$F$107,'group (2)'!$G$107,'group (2)'!$O$110,'group (2)'!$H$107,'group (2)'!$I$107)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(2)'!$C$108,'group (2)'!$O$108,'group (2)'!$D$108,'group (2)'!$E$108,'group (2)'!$O$108,'group (2)'!$F$108,'group (2)'!$G$108,'group (2)'!$O$109,'group (2)'!$H$108,'group (2)'!$I$108)</c:f>
              <c:numCache>
                <c:formatCode>General</c:formatCode>
                <c:ptCount val="10"/>
                <c:pt idx="0" formatCode="0%">
                  <c:v>0.74761904761904763</c:v>
                </c:pt>
                <c:pt idx="2" formatCode="0%">
                  <c:v>0.72489082969432317</c:v>
                </c:pt>
                <c:pt idx="3" formatCode="0%">
                  <c:v>0.84967320261437906</c:v>
                </c:pt>
                <c:pt idx="5" formatCode="0%">
                  <c:v>0.63131313131313127</c:v>
                </c:pt>
                <c:pt idx="6" formatCode="0%">
                  <c:v>0.85135135135135132</c:v>
                </c:pt>
                <c:pt idx="8" formatCode="0%">
                  <c:v>0.7357237715803453</c:v>
                </c:pt>
                <c:pt idx="9" formatCode="0%">
                  <c:v>0.85057471264367812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3576192"/>
        <c:axId val="243577984"/>
      </c:barChart>
      <c:catAx>
        <c:axId val="24357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3577984"/>
        <c:crosses val="autoZero"/>
        <c:auto val="1"/>
        <c:lblAlgn val="ctr"/>
        <c:lblOffset val="100"/>
        <c:noMultiLvlLbl val="0"/>
      </c:catAx>
      <c:valAx>
        <c:axId val="2435779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43576192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(2)'!$D$76:$D$77</c:f>
              <c:numCache>
                <c:formatCode>0%</c:formatCode>
                <c:ptCount val="2"/>
                <c:pt idx="0">
                  <c:v>0.56926751592356684</c:v>
                </c:pt>
                <c:pt idx="1">
                  <c:v>0.54742345033607165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(2)'!$E$76:$E$77</c:f>
              <c:numCache>
                <c:formatCode>0%</c:formatCode>
                <c:ptCount val="2"/>
                <c:pt idx="0">
                  <c:v>0.160828025477707</c:v>
                </c:pt>
                <c:pt idx="1">
                  <c:v>0.11874533233756535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(2)'!$K$75:$K$77,'group (2)'!$F$76:$F$77)</c:f>
              <c:numCache>
                <c:formatCode>General</c:formatCode>
                <c:ptCount val="5"/>
                <c:pt idx="3" formatCode="0%">
                  <c:v>0.33678343949044587</c:v>
                </c:pt>
                <c:pt idx="4" formatCode="0%">
                  <c:v>0.32710978342046304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(2)'!$K$75:$K$77,'group (2)'!$G$76:$G$77)</c:f>
              <c:numCache>
                <c:formatCode>General</c:formatCode>
                <c:ptCount val="5"/>
                <c:pt idx="3" formatCode="0%">
                  <c:v>0.39331210191082805</c:v>
                </c:pt>
                <c:pt idx="4" formatCode="0%">
                  <c:v>0.33905899925317401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(2)'!$K$75:$K$80,'group (2)'!$H$76:$H$77)</c:f>
              <c:numCache>
                <c:formatCode>General</c:formatCode>
                <c:ptCount val="8"/>
                <c:pt idx="6" formatCode="0%">
                  <c:v>0.6616242038216561</c:v>
                </c:pt>
                <c:pt idx="7" formatCode="0%">
                  <c:v>0.60044809559372669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(2)'!$K$75:$K$80,'group (2)'!$I$76:$I$77)</c:f>
              <c:numCache>
                <c:formatCode>General</c:formatCode>
                <c:ptCount val="8"/>
                <c:pt idx="6" formatCode="0%">
                  <c:v>6.8471337579617833E-2</c:v>
                </c:pt>
                <c:pt idx="7" formatCode="0%">
                  <c:v>6.5720687079910384E-2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66573696"/>
        <c:axId val="266575232"/>
      </c:barChart>
      <c:catAx>
        <c:axId val="2665736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66575232"/>
        <c:crosses val="autoZero"/>
        <c:auto val="1"/>
        <c:lblAlgn val="ctr"/>
        <c:lblOffset val="100"/>
        <c:noMultiLvlLbl val="0"/>
      </c:catAx>
      <c:valAx>
        <c:axId val="26657523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6657369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topLeftCell="B1" workbookViewId="0">
      <selection activeCell="D33" sqref="D33:O33"/>
    </sheetView>
  </sheetViews>
  <sheetFormatPr defaultRowHeight="15" x14ac:dyDescent="0.25"/>
  <cols>
    <col min="1" max="1" width="36" style="23" bestFit="1" customWidth="1"/>
    <col min="2" max="2" width="16.42578125" style="23" bestFit="1" customWidth="1"/>
    <col min="3" max="3" width="14.85546875" style="23" bestFit="1" customWidth="1"/>
    <col min="4" max="4" width="13.7109375" style="23" bestFit="1" customWidth="1"/>
    <col min="5" max="11" width="12" style="23" bestFit="1" customWidth="1"/>
    <col min="12" max="12" width="7.85546875" style="23" bestFit="1" customWidth="1"/>
    <col min="13" max="15" width="8.42578125" style="23" bestFit="1" customWidth="1"/>
    <col min="16" max="16384" width="9.140625" style="10"/>
  </cols>
  <sheetData>
    <row r="1" spans="1:15" x14ac:dyDescent="0.25">
      <c r="A1" s="35" t="s">
        <v>8</v>
      </c>
      <c r="B1" s="35" t="s">
        <v>9</v>
      </c>
      <c r="C1" s="35" t="s">
        <v>10</v>
      </c>
      <c r="D1" s="35" t="s">
        <v>11</v>
      </c>
      <c r="E1" s="35" t="s">
        <v>12</v>
      </c>
      <c r="F1" s="35" t="s">
        <v>13</v>
      </c>
      <c r="G1" s="35" t="s">
        <v>14</v>
      </c>
      <c r="H1" s="35" t="s">
        <v>15</v>
      </c>
      <c r="I1" s="35" t="s">
        <v>16</v>
      </c>
      <c r="J1" s="35" t="s">
        <v>17</v>
      </c>
      <c r="K1" s="35" t="s">
        <v>18</v>
      </c>
      <c r="L1" s="35" t="s">
        <v>32</v>
      </c>
      <c r="M1" s="35" t="s">
        <v>33</v>
      </c>
      <c r="N1" s="35" t="s">
        <v>34</v>
      </c>
      <c r="O1" s="35" t="s">
        <v>35</v>
      </c>
    </row>
    <row r="2" spans="1:15" x14ac:dyDescent="0.25">
      <c r="A2" s="36" t="s">
        <v>46</v>
      </c>
      <c r="B2" s="36" t="s">
        <v>19</v>
      </c>
      <c r="C2" s="37">
        <v>2013</v>
      </c>
      <c r="D2" s="38">
        <v>65068</v>
      </c>
      <c r="E2" s="38">
        <v>0.48317145140468432</v>
      </c>
      <c r="F2" s="38">
        <v>0.41462777402102419</v>
      </c>
      <c r="G2" s="38">
        <v>6.854367738366017E-2</v>
      </c>
      <c r="H2" s="38">
        <v>0.23098911907542879</v>
      </c>
      <c r="I2" s="38">
        <v>0.25218233232925552</v>
      </c>
      <c r="J2" s="38">
        <v>0.43502182332329253</v>
      </c>
      <c r="K2" s="38">
        <v>4.8149628081391775E-2</v>
      </c>
      <c r="L2" s="39">
        <v>346</v>
      </c>
      <c r="M2" s="40">
        <v>0.36</v>
      </c>
      <c r="N2" s="40">
        <v>0.47680213076724809</v>
      </c>
      <c r="O2" s="40">
        <v>0.57798165137614677</v>
      </c>
    </row>
    <row r="3" spans="1:15" x14ac:dyDescent="0.25">
      <c r="A3" s="36" t="s">
        <v>46</v>
      </c>
      <c r="B3" s="36" t="s">
        <v>19</v>
      </c>
      <c r="C3" s="37">
        <v>2014</v>
      </c>
      <c r="D3" s="38">
        <v>59802</v>
      </c>
      <c r="E3" s="38">
        <v>0.47811109996321194</v>
      </c>
      <c r="F3" s="38">
        <v>0.40940102337714457</v>
      </c>
      <c r="G3" s="38">
        <v>6.8710076586067356E-2</v>
      </c>
      <c r="H3" s="38">
        <v>0.22617972643055417</v>
      </c>
      <c r="I3" s="38">
        <v>0.25193137353265777</v>
      </c>
      <c r="J3" s="38">
        <v>0.42891542088893347</v>
      </c>
      <c r="K3" s="38">
        <v>4.9195679074278451E-2</v>
      </c>
      <c r="L3" s="39">
        <v>323</v>
      </c>
      <c r="M3" s="40">
        <v>0.33333333333333331</v>
      </c>
      <c r="N3" s="40">
        <v>0.44776119402985076</v>
      </c>
      <c r="O3" s="40">
        <v>0.56135770234986948</v>
      </c>
    </row>
    <row r="4" spans="1:15" x14ac:dyDescent="0.25">
      <c r="A4" s="36" t="s">
        <v>46</v>
      </c>
      <c r="B4" s="36" t="s">
        <v>20</v>
      </c>
      <c r="C4" s="37">
        <v>2012</v>
      </c>
      <c r="D4" s="38">
        <v>48497</v>
      </c>
      <c r="E4" s="38">
        <v>0.5464667917603151</v>
      </c>
      <c r="F4" s="38">
        <v>0.45994597603975501</v>
      </c>
      <c r="G4" s="38">
        <v>8.6520815720560029E-2</v>
      </c>
      <c r="H4" s="38">
        <v>0.28420314658638679</v>
      </c>
      <c r="I4" s="38">
        <v>0.26226364517392831</v>
      </c>
      <c r="J4" s="38">
        <v>0.48254531208115964</v>
      </c>
      <c r="K4" s="38">
        <v>6.3921479679155416E-2</v>
      </c>
      <c r="L4" s="39">
        <v>288</v>
      </c>
      <c r="M4" s="40">
        <v>0.43973717146433045</v>
      </c>
      <c r="N4" s="40">
        <v>0.54109149277688595</v>
      </c>
      <c r="O4" s="40">
        <v>0.64092840797646289</v>
      </c>
    </row>
    <row r="5" spans="1:15" x14ac:dyDescent="0.25">
      <c r="A5" s="36" t="s">
        <v>46</v>
      </c>
      <c r="B5" s="36" t="s">
        <v>20</v>
      </c>
      <c r="C5" s="37">
        <v>2013</v>
      </c>
      <c r="D5" s="38">
        <v>65068</v>
      </c>
      <c r="E5" s="38">
        <v>0.54665887994098483</v>
      </c>
      <c r="F5" s="38">
        <v>0.47081514723058954</v>
      </c>
      <c r="G5" s="38">
        <v>7.5843732710395281E-2</v>
      </c>
      <c r="H5" s="38">
        <v>0.27895432470646092</v>
      </c>
      <c r="I5" s="38">
        <v>0.26770455523452386</v>
      </c>
      <c r="J5" s="38">
        <v>0.49279215589844472</v>
      </c>
      <c r="K5" s="38">
        <v>5.3866724042540115E-2</v>
      </c>
      <c r="L5" s="39">
        <v>346</v>
      </c>
      <c r="M5" s="40">
        <v>0.42307692307692307</v>
      </c>
      <c r="N5" s="40">
        <v>0.54411917367382956</v>
      </c>
      <c r="O5" s="40">
        <v>0.64948453608247425</v>
      </c>
    </row>
    <row r="6" spans="1:15" x14ac:dyDescent="0.25">
      <c r="A6" s="36" t="s">
        <v>46</v>
      </c>
      <c r="B6" s="36" t="s">
        <v>21</v>
      </c>
      <c r="C6" s="37">
        <v>2011</v>
      </c>
      <c r="D6" s="38">
        <v>47902</v>
      </c>
      <c r="E6" s="38">
        <v>0.62295937539142421</v>
      </c>
      <c r="F6" s="38">
        <v>0.52824516721640014</v>
      </c>
      <c r="G6" s="38">
        <v>9.4714208175024003E-2</v>
      </c>
      <c r="H6" s="38">
        <v>0.34664523401945641</v>
      </c>
      <c r="I6" s="38">
        <v>0.27631414137196775</v>
      </c>
      <c r="J6" s="38">
        <v>0.55408959959918169</v>
      </c>
      <c r="K6" s="38">
        <v>6.8869775792242502E-2</v>
      </c>
      <c r="L6" s="39">
        <v>287</v>
      </c>
      <c r="M6" s="40">
        <v>0.51933701657458564</v>
      </c>
      <c r="N6" s="40">
        <v>0.640625</v>
      </c>
      <c r="O6" s="40">
        <v>0.72514619883040932</v>
      </c>
    </row>
    <row r="7" spans="1:15" x14ac:dyDescent="0.25">
      <c r="A7" s="36" t="s">
        <v>46</v>
      </c>
      <c r="B7" s="36" t="s">
        <v>21</v>
      </c>
      <c r="C7" s="37">
        <v>2012</v>
      </c>
      <c r="D7" s="38">
        <v>48497</v>
      </c>
      <c r="E7" s="38">
        <v>0.60743963544136748</v>
      </c>
      <c r="F7" s="38">
        <v>0.50986658968595999</v>
      </c>
      <c r="G7" s="38">
        <v>9.7573045755407553E-2</v>
      </c>
      <c r="H7" s="38">
        <v>0.3316700002061983</v>
      </c>
      <c r="I7" s="38">
        <v>0.27576963523516917</v>
      </c>
      <c r="J7" s="38">
        <v>0.53343505783862921</v>
      </c>
      <c r="K7" s="38">
        <v>7.400457760273832E-2</v>
      </c>
      <c r="L7" s="39">
        <v>288</v>
      </c>
      <c r="M7" s="40">
        <v>0.49006051535658512</v>
      </c>
      <c r="N7" s="40">
        <v>0.60228424058211294</v>
      </c>
      <c r="O7" s="40">
        <v>0.69828481819072818</v>
      </c>
    </row>
    <row r="8" spans="1:15" x14ac:dyDescent="0.25">
      <c r="A8" s="36" t="s">
        <v>46</v>
      </c>
      <c r="B8" s="36" t="s">
        <v>22</v>
      </c>
      <c r="C8" s="37">
        <v>2012</v>
      </c>
      <c r="D8" s="38">
        <v>26502</v>
      </c>
      <c r="E8" s="38">
        <v>0.71704022337936757</v>
      </c>
      <c r="F8" s="38">
        <v>0.70801578050748681</v>
      </c>
      <c r="G8" s="38">
        <v>0.76501429933269782</v>
      </c>
      <c r="H8" s="38">
        <v>0.62831023724878476</v>
      </c>
      <c r="I8" s="38">
        <v>0.81319286107398381</v>
      </c>
      <c r="J8" s="38">
        <v>0.71186223399709425</v>
      </c>
      <c r="K8" s="38">
        <v>0.75612903225806449</v>
      </c>
      <c r="L8" s="39">
        <v>288</v>
      </c>
      <c r="M8" s="40">
        <v>0.59740259740259738</v>
      </c>
      <c r="N8" s="40">
        <v>0.6912242686890574</v>
      </c>
      <c r="O8" s="40">
        <v>0.77011494252873558</v>
      </c>
    </row>
    <row r="9" spans="1:15" s="23" customFormat="1" x14ac:dyDescent="0.25">
      <c r="A9" s="36" t="s">
        <v>46</v>
      </c>
      <c r="B9" s="36" t="s">
        <v>41</v>
      </c>
      <c r="C9" s="37">
        <v>2008</v>
      </c>
      <c r="D9" s="38">
        <v>24984</v>
      </c>
      <c r="E9" s="38">
        <v>0.17995517130963817</v>
      </c>
      <c r="F9" s="38">
        <v>0.13112391930835735</v>
      </c>
      <c r="G9" s="38">
        <v>4.8831252001280821E-2</v>
      </c>
      <c r="H9" s="38">
        <v>6.2960294588536664E-2</v>
      </c>
      <c r="I9" s="38">
        <v>0.11699487672110151</v>
      </c>
      <c r="J9" s="38">
        <v>0.15237752161383286</v>
      </c>
      <c r="K9" s="38">
        <v>2.7577649695805315E-2</v>
      </c>
      <c r="L9" s="39">
        <v>133</v>
      </c>
      <c r="M9" s="40">
        <v>0.1125</v>
      </c>
      <c r="N9" s="40">
        <v>0.15254237288135594</v>
      </c>
      <c r="O9" s="40">
        <v>0.19742489270386265</v>
      </c>
    </row>
    <row r="10" spans="1:15" s="19" customFormat="1" x14ac:dyDescent="0.25">
      <c r="A10" s="36" t="s">
        <v>47</v>
      </c>
      <c r="B10" s="36" t="s">
        <v>19</v>
      </c>
      <c r="C10" s="37">
        <v>2013</v>
      </c>
      <c r="D10" s="38">
        <v>2422</v>
      </c>
      <c r="E10" s="38">
        <v>0.54624277456647397</v>
      </c>
      <c r="F10" s="38">
        <v>0.45127993393889348</v>
      </c>
      <c r="G10" s="38">
        <v>9.4962840627580508E-2</v>
      </c>
      <c r="H10" s="38">
        <v>0.23286540049545829</v>
      </c>
      <c r="I10" s="38">
        <v>0.31337737407101568</v>
      </c>
      <c r="J10" s="38">
        <v>0.50041288191577205</v>
      </c>
      <c r="K10" s="38">
        <v>4.5829892650701899E-2</v>
      </c>
      <c r="L10" s="39">
        <v>12</v>
      </c>
      <c r="M10" s="40">
        <v>0.41290436752318255</v>
      </c>
      <c r="N10" s="40">
        <v>0.4987686153947869</v>
      </c>
      <c r="O10" s="40">
        <v>0.64467621680489229</v>
      </c>
    </row>
    <row r="11" spans="1:15" x14ac:dyDescent="0.25">
      <c r="A11" s="36" t="s">
        <v>47</v>
      </c>
      <c r="B11" s="36" t="s">
        <v>19</v>
      </c>
      <c r="C11" s="37">
        <v>2014</v>
      </c>
      <c r="D11" s="38">
        <v>2433</v>
      </c>
      <c r="E11" s="38">
        <v>0.56185778873818326</v>
      </c>
      <c r="F11" s="38">
        <v>0.48540896013152485</v>
      </c>
      <c r="G11" s="38">
        <v>7.6448828606658442E-2</v>
      </c>
      <c r="H11" s="38">
        <v>0.24085491163173037</v>
      </c>
      <c r="I11" s="38">
        <v>0.32100287710645292</v>
      </c>
      <c r="J11" s="38">
        <v>0.52116728318947803</v>
      </c>
      <c r="K11" s="38">
        <v>4.0690505548705305E-2</v>
      </c>
      <c r="L11" s="39">
        <v>12</v>
      </c>
      <c r="M11" s="40">
        <v>0.45604025535404014</v>
      </c>
      <c r="N11" s="40">
        <v>0.52171688324051602</v>
      </c>
      <c r="O11" s="40">
        <v>0.64933761541549573</v>
      </c>
    </row>
    <row r="12" spans="1:15" x14ac:dyDescent="0.25">
      <c r="A12" s="36" t="s">
        <v>47</v>
      </c>
      <c r="B12" s="36" t="s">
        <v>20</v>
      </c>
      <c r="C12" s="37">
        <v>2012</v>
      </c>
      <c r="D12" s="38">
        <v>1339</v>
      </c>
      <c r="E12" s="38">
        <v>0.62733383121732633</v>
      </c>
      <c r="F12" s="38">
        <v>0.51306945481702759</v>
      </c>
      <c r="G12" s="38">
        <v>0.11426437640029873</v>
      </c>
      <c r="H12" s="38">
        <v>0.29574309185959674</v>
      </c>
      <c r="I12" s="38">
        <v>0.33159073935772965</v>
      </c>
      <c r="J12" s="38">
        <v>0.56235997012696037</v>
      </c>
      <c r="K12" s="38">
        <v>6.4973861090365945E-2</v>
      </c>
      <c r="L12" s="39">
        <v>6</v>
      </c>
      <c r="M12" s="40">
        <v>0.36666666666666664</v>
      </c>
      <c r="N12" s="40">
        <v>0.6044316268405403</v>
      </c>
      <c r="O12" s="40">
        <v>0.75718015665796345</v>
      </c>
    </row>
    <row r="13" spans="1:15" x14ac:dyDescent="0.25">
      <c r="A13" s="36" t="s">
        <v>47</v>
      </c>
      <c r="B13" s="36" t="s">
        <v>20</v>
      </c>
      <c r="C13" s="37">
        <v>2013</v>
      </c>
      <c r="D13" s="38">
        <v>2422</v>
      </c>
      <c r="E13" s="38">
        <v>0.60858794384805948</v>
      </c>
      <c r="F13" s="38">
        <v>0.509083402146986</v>
      </c>
      <c r="G13" s="38">
        <v>9.9504541701073493E-2</v>
      </c>
      <c r="H13" s="38">
        <v>0.2815854665565648</v>
      </c>
      <c r="I13" s="38">
        <v>0.32700247729149462</v>
      </c>
      <c r="J13" s="38">
        <v>0.55697770437654825</v>
      </c>
      <c r="K13" s="38">
        <v>5.1610239471511145E-2</v>
      </c>
      <c r="L13" s="39">
        <v>12</v>
      </c>
      <c r="M13" s="40">
        <v>0.48445529836483331</v>
      </c>
      <c r="N13" s="40">
        <v>0.57204362801377728</v>
      </c>
      <c r="O13" s="40">
        <v>0.69281435871659547</v>
      </c>
    </row>
    <row r="14" spans="1:15" x14ac:dyDescent="0.25">
      <c r="A14" s="36" t="s">
        <v>47</v>
      </c>
      <c r="B14" s="36" t="s">
        <v>21</v>
      </c>
      <c r="C14" s="37">
        <v>2011</v>
      </c>
      <c r="D14" s="38">
        <v>1256</v>
      </c>
      <c r="E14" s="38">
        <v>0.73009554140127386</v>
      </c>
      <c r="F14" s="38">
        <v>0.56926751592356684</v>
      </c>
      <c r="G14" s="38">
        <v>0.160828025477707</v>
      </c>
      <c r="H14" s="38">
        <v>0.33678343949044587</v>
      </c>
      <c r="I14" s="38">
        <v>0.39331210191082805</v>
      </c>
      <c r="J14" s="38">
        <v>0.6616242038216561</v>
      </c>
      <c r="K14" s="38">
        <v>6.8471337579617833E-2</v>
      </c>
      <c r="L14" s="39">
        <v>8</v>
      </c>
      <c r="M14" s="40">
        <v>0.34428571428571431</v>
      </c>
      <c r="N14" s="40">
        <v>0.75644329896907214</v>
      </c>
      <c r="O14" s="40">
        <v>0.80856746547042857</v>
      </c>
    </row>
    <row r="15" spans="1:15" x14ac:dyDescent="0.25">
      <c r="A15" s="36" t="s">
        <v>47</v>
      </c>
      <c r="B15" s="36" t="s">
        <v>21</v>
      </c>
      <c r="C15" s="37">
        <v>2012</v>
      </c>
      <c r="D15" s="38">
        <v>1339</v>
      </c>
      <c r="E15" s="38">
        <v>0.66616878267363699</v>
      </c>
      <c r="F15" s="38">
        <v>0.54742345033607165</v>
      </c>
      <c r="G15" s="38">
        <v>0.11874533233756535</v>
      </c>
      <c r="H15" s="38">
        <v>0.32710978342046304</v>
      </c>
      <c r="I15" s="38">
        <v>0.33905899925317401</v>
      </c>
      <c r="J15" s="38">
        <v>0.60044809559372669</v>
      </c>
      <c r="K15" s="38">
        <v>6.5720687079910384E-2</v>
      </c>
      <c r="L15" s="39">
        <v>6</v>
      </c>
      <c r="M15" s="40">
        <v>0.37912087912087911</v>
      </c>
      <c r="N15" s="40">
        <v>0.65637874825350195</v>
      </c>
      <c r="O15" s="40">
        <v>0.78851174934725854</v>
      </c>
    </row>
    <row r="16" spans="1:15" x14ac:dyDescent="0.25">
      <c r="A16" s="36" t="s">
        <v>47</v>
      </c>
      <c r="B16" s="36" t="s">
        <v>22</v>
      </c>
      <c r="C16" s="37">
        <v>2012</v>
      </c>
      <c r="D16" s="38">
        <v>840</v>
      </c>
      <c r="E16" s="38">
        <v>0.74761904761904763</v>
      </c>
      <c r="F16" s="38">
        <v>0.72489082969432317</v>
      </c>
      <c r="G16" s="38">
        <v>0.84967320261437906</v>
      </c>
      <c r="H16" s="38">
        <v>0.63131313131313127</v>
      </c>
      <c r="I16" s="38">
        <v>0.85135135135135132</v>
      </c>
      <c r="J16" s="38">
        <v>0.7357237715803453</v>
      </c>
      <c r="K16" s="38">
        <v>0.85057471264367812</v>
      </c>
      <c r="L16" s="39">
        <v>6</v>
      </c>
      <c r="M16" s="40">
        <v>0.63636363636363635</v>
      </c>
      <c r="N16" s="40">
        <v>0.73678160919540225</v>
      </c>
      <c r="O16" s="40">
        <v>0.77714285714285714</v>
      </c>
    </row>
    <row r="17" spans="1:15" s="23" customFormat="1" x14ac:dyDescent="0.25">
      <c r="A17" s="36" t="s">
        <v>47</v>
      </c>
      <c r="B17" s="36" t="s">
        <v>41</v>
      </c>
      <c r="C17" s="37">
        <v>2008</v>
      </c>
      <c r="D17" s="38">
        <v>823</v>
      </c>
      <c r="E17" s="38">
        <v>0.29040097205346294</v>
      </c>
      <c r="F17" s="38">
        <v>0.19319562575941676</v>
      </c>
      <c r="G17" s="38">
        <v>9.7205346294046174E-2</v>
      </c>
      <c r="H17" s="38">
        <v>0.10692588092345079</v>
      </c>
      <c r="I17" s="38">
        <v>0.18347509113001215</v>
      </c>
      <c r="J17" s="38">
        <v>0.24665856622114216</v>
      </c>
      <c r="K17" s="38">
        <v>4.374240583232078E-2</v>
      </c>
      <c r="L17" s="39">
        <v>5</v>
      </c>
      <c r="M17" s="40">
        <v>0.27444794952681389</v>
      </c>
      <c r="N17" s="40">
        <v>0.28897338403041822</v>
      </c>
      <c r="O17" s="40">
        <v>0.3108108108108108</v>
      </c>
    </row>
    <row r="18" spans="1:15" x14ac:dyDescent="0.25">
      <c r="A18" s="36" t="s">
        <v>48</v>
      </c>
      <c r="B18" s="36" t="s">
        <v>19</v>
      </c>
      <c r="C18" s="37">
        <v>2013</v>
      </c>
      <c r="D18" s="38">
        <v>28764</v>
      </c>
      <c r="E18" s="38">
        <v>0.49068279794187181</v>
      </c>
      <c r="F18" s="38">
        <v>0.44298428591294675</v>
      </c>
      <c r="G18" s="38">
        <v>4.7698512028925048E-2</v>
      </c>
      <c r="H18" s="38">
        <v>0.2485398414685023</v>
      </c>
      <c r="I18" s="38">
        <v>0.2421429564733695</v>
      </c>
      <c r="J18" s="38">
        <v>0.4527534418022528</v>
      </c>
      <c r="K18" s="38">
        <v>3.7929356139618967E-2</v>
      </c>
      <c r="L18" s="39">
        <v>84</v>
      </c>
      <c r="M18" s="40">
        <v>0.42832392638036809</v>
      </c>
      <c r="N18" s="40">
        <v>0.51109179547258221</v>
      </c>
      <c r="O18" s="40">
        <v>0.56287386962233588</v>
      </c>
    </row>
    <row r="19" spans="1:15" s="19" customFormat="1" x14ac:dyDescent="0.25">
      <c r="A19" s="36" t="s">
        <v>48</v>
      </c>
      <c r="B19" s="36" t="s">
        <v>19</v>
      </c>
      <c r="C19" s="37">
        <v>2014</v>
      </c>
      <c r="D19" s="38">
        <v>24120</v>
      </c>
      <c r="E19" s="38">
        <v>0.51334991708126032</v>
      </c>
      <c r="F19" s="38">
        <v>0.46932006633499168</v>
      </c>
      <c r="G19" s="38">
        <v>4.4029850746268653E-2</v>
      </c>
      <c r="H19" s="38">
        <v>0.26475953565505805</v>
      </c>
      <c r="I19" s="38">
        <v>0.24859038142620232</v>
      </c>
      <c r="J19" s="38">
        <v>0.47976782752902158</v>
      </c>
      <c r="K19" s="38">
        <v>3.3582089552238806E-2</v>
      </c>
      <c r="L19" s="39">
        <v>68</v>
      </c>
      <c r="M19" s="40">
        <v>0.47068378422363821</v>
      </c>
      <c r="N19" s="40">
        <v>0.53807934772781441</v>
      </c>
      <c r="O19" s="40">
        <v>0.57888509795289456</v>
      </c>
    </row>
    <row r="20" spans="1:15" x14ac:dyDescent="0.25">
      <c r="A20" s="36" t="s">
        <v>48</v>
      </c>
      <c r="B20" s="36" t="s">
        <v>20</v>
      </c>
      <c r="C20" s="37">
        <v>2012</v>
      </c>
      <c r="D20" s="38">
        <v>10598</v>
      </c>
      <c r="E20" s="38">
        <v>0.56444612190979426</v>
      </c>
      <c r="F20" s="38">
        <v>0.49235704849971695</v>
      </c>
      <c r="G20" s="38">
        <v>7.2089073410077378E-2</v>
      </c>
      <c r="H20" s="38">
        <v>0.31373844121532363</v>
      </c>
      <c r="I20" s="38">
        <v>0.25070768069447064</v>
      </c>
      <c r="J20" s="38">
        <v>0.51471975844498963</v>
      </c>
      <c r="K20" s="38">
        <v>4.9726363464804683E-2</v>
      </c>
      <c r="L20" s="39">
        <v>37</v>
      </c>
      <c r="M20" s="40">
        <v>0.48979591836734693</v>
      </c>
      <c r="N20" s="40">
        <v>0.56302521008403361</v>
      </c>
      <c r="O20" s="40">
        <v>0.59825327510917026</v>
      </c>
    </row>
    <row r="21" spans="1:15" x14ac:dyDescent="0.25">
      <c r="A21" s="36" t="s">
        <v>48</v>
      </c>
      <c r="B21" s="36" t="s">
        <v>20</v>
      </c>
      <c r="C21" s="37">
        <v>2013</v>
      </c>
      <c r="D21" s="38">
        <v>28764</v>
      </c>
      <c r="E21" s="38">
        <v>0.5646641635377555</v>
      </c>
      <c r="F21" s="38">
        <v>0.51168126825198168</v>
      </c>
      <c r="G21" s="38">
        <v>5.2982895285773886E-2</v>
      </c>
      <c r="H21" s="38">
        <v>0.30392156862745096</v>
      </c>
      <c r="I21" s="38">
        <v>0.26074259491030455</v>
      </c>
      <c r="J21" s="38">
        <v>0.52225003476567933</v>
      </c>
      <c r="K21" s="38">
        <v>4.2414128772076204E-2</v>
      </c>
      <c r="L21" s="39">
        <v>84</v>
      </c>
      <c r="M21" s="40">
        <v>0.52702187437286785</v>
      </c>
      <c r="N21" s="40">
        <v>0.58465448159873368</v>
      </c>
      <c r="O21" s="40">
        <v>0.63377192982456143</v>
      </c>
    </row>
    <row r="22" spans="1:15" x14ac:dyDescent="0.25">
      <c r="A22" s="36" t="s">
        <v>48</v>
      </c>
      <c r="B22" s="36" t="s">
        <v>21</v>
      </c>
      <c r="C22" s="37">
        <v>2011</v>
      </c>
      <c r="D22" s="38">
        <v>11877</v>
      </c>
      <c r="E22" s="38">
        <v>0.65563694535657158</v>
      </c>
      <c r="F22" s="38">
        <v>0.58263871347983498</v>
      </c>
      <c r="G22" s="38">
        <v>7.2998231876736555E-2</v>
      </c>
      <c r="H22" s="38">
        <v>0.39277595352361705</v>
      </c>
      <c r="I22" s="38">
        <v>0.26286099183295447</v>
      </c>
      <c r="J22" s="38">
        <v>0.60065673149785304</v>
      </c>
      <c r="K22" s="38">
        <v>5.4980213858718534E-2</v>
      </c>
      <c r="L22" s="39">
        <v>37</v>
      </c>
      <c r="M22" s="40">
        <v>0.61094224924012153</v>
      </c>
      <c r="N22" s="40">
        <v>0.64640883977900554</v>
      </c>
      <c r="O22" s="40">
        <v>0.70927835051546395</v>
      </c>
    </row>
    <row r="23" spans="1:15" x14ac:dyDescent="0.25">
      <c r="A23" s="36" t="s">
        <v>48</v>
      </c>
      <c r="B23" s="36" t="s">
        <v>21</v>
      </c>
      <c r="C23" s="37">
        <v>2012</v>
      </c>
      <c r="D23" s="38">
        <v>10598</v>
      </c>
      <c r="E23" s="38">
        <v>0.63691262502358936</v>
      </c>
      <c r="F23" s="38">
        <v>0.5534063030760521</v>
      </c>
      <c r="G23" s="38">
        <v>8.3506321947537265E-2</v>
      </c>
      <c r="H23" s="38">
        <v>0.36629552745801097</v>
      </c>
      <c r="I23" s="38">
        <v>0.27061709756557839</v>
      </c>
      <c r="J23" s="38">
        <v>0.57548594074353654</v>
      </c>
      <c r="K23" s="38">
        <v>6.1426684280052837E-2</v>
      </c>
      <c r="L23" s="39">
        <v>37</v>
      </c>
      <c r="M23" s="40">
        <v>0.58048780487804874</v>
      </c>
      <c r="N23" s="40">
        <v>0.61960784313725492</v>
      </c>
      <c r="O23" s="40">
        <v>0.67002012072434602</v>
      </c>
    </row>
    <row r="24" spans="1:15" x14ac:dyDescent="0.25">
      <c r="A24" s="36" t="s">
        <v>48</v>
      </c>
      <c r="B24" s="36" t="s">
        <v>22</v>
      </c>
      <c r="C24" s="37">
        <v>2012</v>
      </c>
      <c r="D24" s="38">
        <v>5982</v>
      </c>
      <c r="E24" s="38">
        <v>0.78251420929455029</v>
      </c>
      <c r="F24" s="38">
        <v>0.77098505174396326</v>
      </c>
      <c r="G24" s="38">
        <v>0.86125654450261779</v>
      </c>
      <c r="H24" s="38">
        <v>0.7109774436090226</v>
      </c>
      <c r="I24" s="38">
        <v>0.87203613097478361</v>
      </c>
      <c r="J24" s="38">
        <v>0.77946837763519705</v>
      </c>
      <c r="K24" s="38">
        <v>0.81404174573055033</v>
      </c>
      <c r="L24" s="39">
        <v>37</v>
      </c>
      <c r="M24" s="40">
        <v>0.73040752351097182</v>
      </c>
      <c r="N24" s="40">
        <v>0.77114427860696522</v>
      </c>
      <c r="O24" s="40">
        <v>0.81060606060606055</v>
      </c>
    </row>
    <row r="25" spans="1:15" s="23" customFormat="1" x14ac:dyDescent="0.25">
      <c r="A25" s="36" t="s">
        <v>48</v>
      </c>
      <c r="B25" s="36" t="s">
        <v>41</v>
      </c>
      <c r="C25" s="37">
        <v>2008</v>
      </c>
      <c r="D25" s="38">
        <v>979</v>
      </c>
      <c r="E25" s="38">
        <v>0.177732379979571</v>
      </c>
      <c r="F25" s="38">
        <v>9.193054136874361E-2</v>
      </c>
      <c r="G25" s="38">
        <v>8.580183861082738E-2</v>
      </c>
      <c r="H25" s="38">
        <v>5.1072522982635343E-2</v>
      </c>
      <c r="I25" s="38">
        <v>0.12665985699693566</v>
      </c>
      <c r="J25" s="38">
        <v>0.14708886618998979</v>
      </c>
      <c r="K25" s="38">
        <v>3.0643513789581207E-2</v>
      </c>
      <c r="L25" s="39">
        <v>6</v>
      </c>
      <c r="M25" s="40">
        <v>7.7844311377245512E-2</v>
      </c>
      <c r="N25" s="40">
        <v>0.17691380349608199</v>
      </c>
      <c r="O25" s="40">
        <v>0.23890784982935154</v>
      </c>
    </row>
    <row r="26" spans="1:15" x14ac:dyDescent="0.25">
      <c r="A26" s="36" t="s">
        <v>49</v>
      </c>
      <c r="B26" s="36" t="s">
        <v>19</v>
      </c>
      <c r="C26" s="37">
        <v>2013</v>
      </c>
      <c r="D26" s="38">
        <v>2534</v>
      </c>
      <c r="E26" s="38">
        <v>0.50513022888713499</v>
      </c>
      <c r="F26" s="38">
        <v>0.47000789265982634</v>
      </c>
      <c r="G26" s="38">
        <v>3.51223362273086E-2</v>
      </c>
      <c r="H26" s="38">
        <v>0.22099447513812154</v>
      </c>
      <c r="I26" s="38">
        <v>0.2841357537490134</v>
      </c>
      <c r="J26" s="38">
        <v>0.47040252565114443</v>
      </c>
      <c r="K26" s="38">
        <v>3.4727703235990531E-2</v>
      </c>
      <c r="L26" s="39">
        <v>11</v>
      </c>
      <c r="M26" s="40">
        <v>0.30031948881789139</v>
      </c>
      <c r="N26" s="40">
        <v>0.42857142857142855</v>
      </c>
      <c r="O26" s="40">
        <v>0.55789473684210522</v>
      </c>
    </row>
    <row r="27" spans="1:15" x14ac:dyDescent="0.25">
      <c r="A27" s="36" t="s">
        <v>49</v>
      </c>
      <c r="B27" s="36" t="s">
        <v>19</v>
      </c>
      <c r="C27" s="37">
        <v>2014</v>
      </c>
      <c r="D27" s="38">
        <v>2819</v>
      </c>
      <c r="E27" s="38">
        <v>0.48953529620432779</v>
      </c>
      <c r="F27" s="38">
        <v>0.45867328840014188</v>
      </c>
      <c r="G27" s="38">
        <v>3.0862007804185881E-2</v>
      </c>
      <c r="H27" s="38">
        <v>0.2323518978361121</v>
      </c>
      <c r="I27" s="38">
        <v>0.25718339836821569</v>
      </c>
      <c r="J27" s="38">
        <v>0.46151117417523946</v>
      </c>
      <c r="K27" s="38">
        <v>2.8024122029088328E-2</v>
      </c>
      <c r="L27" s="39">
        <v>12</v>
      </c>
      <c r="M27" s="40">
        <v>0.37947891632073411</v>
      </c>
      <c r="N27" s="40">
        <v>0.4482496194824962</v>
      </c>
      <c r="O27" s="40">
        <v>0.54826958105646639</v>
      </c>
    </row>
    <row r="28" spans="1:15" s="19" customFormat="1" x14ac:dyDescent="0.25">
      <c r="A28" s="36" t="s">
        <v>49</v>
      </c>
      <c r="B28" s="36" t="s">
        <v>20</v>
      </c>
      <c r="C28" s="37">
        <v>2012</v>
      </c>
      <c r="D28" s="38">
        <v>772</v>
      </c>
      <c r="E28" s="38">
        <v>0.49611398963730569</v>
      </c>
      <c r="F28" s="38">
        <v>0.43264248704663211</v>
      </c>
      <c r="G28" s="38">
        <v>6.3471502590673579E-2</v>
      </c>
      <c r="H28" s="38">
        <v>0.20595854922279794</v>
      </c>
      <c r="I28" s="38">
        <v>0.29015544041450775</v>
      </c>
      <c r="J28" s="38">
        <v>0.43523316062176165</v>
      </c>
      <c r="K28" s="38">
        <v>6.0880829015544043E-2</v>
      </c>
      <c r="L28" s="39">
        <v>8</v>
      </c>
      <c r="M28" s="40">
        <v>0.41798418972332019</v>
      </c>
      <c r="N28" s="40">
        <v>0.48641412930552219</v>
      </c>
      <c r="O28" s="40">
        <v>0.56118881118881114</v>
      </c>
    </row>
    <row r="29" spans="1:15" x14ac:dyDescent="0.25">
      <c r="A29" s="36" t="s">
        <v>49</v>
      </c>
      <c r="B29" s="36" t="s">
        <v>20</v>
      </c>
      <c r="C29" s="37">
        <v>2013</v>
      </c>
      <c r="D29" s="38">
        <v>2534</v>
      </c>
      <c r="E29" s="38">
        <v>0.56037884767166535</v>
      </c>
      <c r="F29" s="38">
        <v>0.52012628255722182</v>
      </c>
      <c r="G29" s="38">
        <v>4.025256511444357E-2</v>
      </c>
      <c r="H29" s="38">
        <v>0.25808997632202052</v>
      </c>
      <c r="I29" s="38">
        <v>0.30228887134964483</v>
      </c>
      <c r="J29" s="38">
        <v>0.52131018153117603</v>
      </c>
      <c r="K29" s="38">
        <v>3.9068666140489344E-2</v>
      </c>
      <c r="L29" s="39">
        <v>11</v>
      </c>
      <c r="M29" s="40">
        <v>0.3514376996805112</v>
      </c>
      <c r="N29" s="40">
        <v>0.48701298701298701</v>
      </c>
      <c r="O29" s="40">
        <v>0.56842105263157894</v>
      </c>
    </row>
    <row r="30" spans="1:15" x14ac:dyDescent="0.25">
      <c r="A30" s="36" t="s">
        <v>49</v>
      </c>
      <c r="B30" s="36" t="s">
        <v>21</v>
      </c>
      <c r="C30" s="37">
        <v>2011</v>
      </c>
      <c r="D30" s="38">
        <v>401</v>
      </c>
      <c r="E30" s="38">
        <v>0.55610972568578554</v>
      </c>
      <c r="F30" s="38">
        <v>0.4538653366583541</v>
      </c>
      <c r="G30" s="38">
        <v>0.10224438902743142</v>
      </c>
      <c r="H30" s="38">
        <v>0.1970074812967581</v>
      </c>
      <c r="I30" s="38">
        <v>0.35910224438902744</v>
      </c>
      <c r="J30" s="38">
        <v>0.45137157107231918</v>
      </c>
      <c r="K30" s="38">
        <v>0.10473815461346633</v>
      </c>
      <c r="L30" s="39">
        <v>4</v>
      </c>
      <c r="M30" s="40">
        <v>0.52867253425279004</v>
      </c>
      <c r="N30" s="40">
        <v>0.54285236022765315</v>
      </c>
      <c r="O30" s="40">
        <v>0.59586206896551719</v>
      </c>
    </row>
    <row r="31" spans="1:15" x14ac:dyDescent="0.25">
      <c r="A31" s="36" t="s">
        <v>49</v>
      </c>
      <c r="B31" s="36" t="s">
        <v>21</v>
      </c>
      <c r="C31" s="37">
        <v>2012</v>
      </c>
      <c r="D31" s="38">
        <v>772</v>
      </c>
      <c r="E31" s="38">
        <v>0.56088082901554404</v>
      </c>
      <c r="F31" s="38">
        <v>0.48704663212435234</v>
      </c>
      <c r="G31" s="38">
        <v>7.3834196891191708E-2</v>
      </c>
      <c r="H31" s="38">
        <v>0.25259067357512954</v>
      </c>
      <c r="I31" s="38">
        <v>0.30829015544041449</v>
      </c>
      <c r="J31" s="38">
        <v>0.48316062176165803</v>
      </c>
      <c r="K31" s="38">
        <v>7.7720207253886009E-2</v>
      </c>
      <c r="L31" s="39">
        <v>8</v>
      </c>
      <c r="M31" s="40">
        <v>0.4938515590689504</v>
      </c>
      <c r="N31" s="40">
        <v>0.540597778310557</v>
      </c>
      <c r="O31" s="40">
        <v>0.64185814185814194</v>
      </c>
    </row>
    <row r="32" spans="1:15" x14ac:dyDescent="0.25">
      <c r="A32" s="36" t="s">
        <v>49</v>
      </c>
      <c r="B32" s="36" t="s">
        <v>22</v>
      </c>
      <c r="C32" s="37">
        <v>2012</v>
      </c>
      <c r="D32" s="38">
        <v>383</v>
      </c>
      <c r="E32" s="38">
        <v>0.71018276762402088</v>
      </c>
      <c r="F32" s="38">
        <v>0.67964071856287422</v>
      </c>
      <c r="G32" s="38">
        <v>0.91836734693877553</v>
      </c>
      <c r="H32" s="38">
        <v>0.62264150943396224</v>
      </c>
      <c r="I32" s="38">
        <v>0.7723214285714286</v>
      </c>
      <c r="J32" s="38">
        <v>0.7232142857142857</v>
      </c>
      <c r="K32" s="38">
        <v>0.61702127659574468</v>
      </c>
      <c r="L32" s="39">
        <v>8</v>
      </c>
      <c r="M32" s="40">
        <v>0.6333333333333333</v>
      </c>
      <c r="N32" s="40">
        <v>0.72495446265938068</v>
      </c>
      <c r="O32" s="40">
        <v>0.80476190476190479</v>
      </c>
    </row>
    <row r="33" spans="1:15" s="23" customFormat="1" x14ac:dyDescent="0.25">
      <c r="A33" s="36" t="s">
        <v>49</v>
      </c>
      <c r="B33" s="36" t="s">
        <v>41</v>
      </c>
      <c r="C33" s="37">
        <v>2008</v>
      </c>
      <c r="D33" s="38" t="s">
        <v>52</v>
      </c>
      <c r="E33" s="38" t="s">
        <v>52</v>
      </c>
      <c r="F33" s="38" t="s">
        <v>52</v>
      </c>
      <c r="G33" s="38" t="s">
        <v>52</v>
      </c>
      <c r="H33" s="38" t="s">
        <v>52</v>
      </c>
      <c r="I33" s="38" t="s">
        <v>52</v>
      </c>
      <c r="J33" s="38" t="s">
        <v>52</v>
      </c>
      <c r="K33" s="38" t="s">
        <v>52</v>
      </c>
      <c r="L33" s="38" t="s">
        <v>52</v>
      </c>
      <c r="M33" s="38" t="s">
        <v>52</v>
      </c>
      <c r="N33" s="38" t="s">
        <v>52</v>
      </c>
      <c r="O33" s="38" t="s">
        <v>52</v>
      </c>
    </row>
    <row r="34" spans="1:15" x14ac:dyDescent="0.25">
      <c r="A34" s="36" t="s">
        <v>50</v>
      </c>
      <c r="B34" s="36" t="s">
        <v>19</v>
      </c>
      <c r="C34" s="37">
        <v>2013</v>
      </c>
      <c r="D34" s="38">
        <v>5196</v>
      </c>
      <c r="E34" s="38">
        <v>0.54464973056197075</v>
      </c>
      <c r="F34" s="38">
        <v>0.50365665896843725</v>
      </c>
      <c r="G34" s="38">
        <v>4.0993071593533485E-2</v>
      </c>
      <c r="H34" s="38">
        <v>0.31735950731331791</v>
      </c>
      <c r="I34" s="38">
        <v>0.22729022324865281</v>
      </c>
      <c r="J34" s="38">
        <v>0.50962278675904538</v>
      </c>
      <c r="K34" s="38">
        <v>3.5026943802925328E-2</v>
      </c>
      <c r="L34" s="39">
        <v>23</v>
      </c>
      <c r="M34" s="40">
        <v>0.4</v>
      </c>
      <c r="N34" s="40">
        <v>0.56097560975609762</v>
      </c>
      <c r="O34" s="40">
        <v>0.6489795918367347</v>
      </c>
    </row>
    <row r="35" spans="1:15" x14ac:dyDescent="0.25">
      <c r="A35" s="36" t="s">
        <v>50</v>
      </c>
      <c r="B35" s="36" t="s">
        <v>19</v>
      </c>
      <c r="C35" s="37">
        <v>2014</v>
      </c>
      <c r="D35" s="38">
        <v>4696</v>
      </c>
      <c r="E35" s="38">
        <v>0.48317717206132876</v>
      </c>
      <c r="F35" s="38">
        <v>0.44782793867120951</v>
      </c>
      <c r="G35" s="38">
        <v>3.534923339011925E-2</v>
      </c>
      <c r="H35" s="38">
        <v>0.2727853492333901</v>
      </c>
      <c r="I35" s="38">
        <v>0.21039182282793867</v>
      </c>
      <c r="J35" s="38">
        <v>0.44718909710391824</v>
      </c>
      <c r="K35" s="38">
        <v>3.5988074957410562E-2</v>
      </c>
      <c r="L35" s="39">
        <v>19</v>
      </c>
      <c r="M35" s="40">
        <v>0.4</v>
      </c>
      <c r="N35" s="40">
        <v>0.56521739130434778</v>
      </c>
      <c r="O35" s="40">
        <v>0.61111111111111116</v>
      </c>
    </row>
    <row r="36" spans="1:15" x14ac:dyDescent="0.25">
      <c r="A36" s="36" t="s">
        <v>50</v>
      </c>
      <c r="B36" s="36" t="s">
        <v>20</v>
      </c>
      <c r="C36" s="37">
        <v>2012</v>
      </c>
      <c r="D36" s="38" t="s">
        <v>52</v>
      </c>
      <c r="E36" s="38" t="s">
        <v>52</v>
      </c>
      <c r="F36" s="38" t="s">
        <v>52</v>
      </c>
      <c r="G36" s="38" t="s">
        <v>52</v>
      </c>
      <c r="H36" s="38" t="s">
        <v>52</v>
      </c>
      <c r="I36" s="38" t="s">
        <v>52</v>
      </c>
      <c r="J36" s="38" t="s">
        <v>52</v>
      </c>
      <c r="K36" s="38" t="s">
        <v>52</v>
      </c>
      <c r="L36" s="38" t="s">
        <v>52</v>
      </c>
      <c r="M36" s="38" t="s">
        <v>52</v>
      </c>
      <c r="N36" s="38" t="s">
        <v>52</v>
      </c>
      <c r="O36" s="38" t="s">
        <v>52</v>
      </c>
    </row>
    <row r="37" spans="1:15" s="19" customFormat="1" x14ac:dyDescent="0.25">
      <c r="A37" s="36" t="s">
        <v>50</v>
      </c>
      <c r="B37" s="36" t="s">
        <v>20</v>
      </c>
      <c r="C37" s="37">
        <v>2013</v>
      </c>
      <c r="D37" s="38">
        <v>5196</v>
      </c>
      <c r="E37" s="38">
        <v>0.59353348729792144</v>
      </c>
      <c r="F37" s="38">
        <v>0.54946112394149349</v>
      </c>
      <c r="G37" s="38">
        <v>4.4072363356428022E-2</v>
      </c>
      <c r="H37" s="38">
        <v>0.35431100846805236</v>
      </c>
      <c r="I37" s="38">
        <v>0.23922247882986913</v>
      </c>
      <c r="J37" s="38">
        <v>0.55427251732101612</v>
      </c>
      <c r="K37" s="38">
        <v>3.9260969976905313E-2</v>
      </c>
      <c r="L37" s="39">
        <v>23</v>
      </c>
      <c r="M37" s="40">
        <v>0.48</v>
      </c>
      <c r="N37" s="40">
        <v>0.61627906976744184</v>
      </c>
      <c r="O37" s="40">
        <v>0.70612244897959187</v>
      </c>
    </row>
    <row r="38" spans="1:15" x14ac:dyDescent="0.25">
      <c r="A38" s="36" t="s">
        <v>50</v>
      </c>
      <c r="B38" s="36" t="s">
        <v>21</v>
      </c>
      <c r="C38" s="37">
        <v>2011</v>
      </c>
      <c r="D38" s="38">
        <v>5394</v>
      </c>
      <c r="E38" s="38">
        <v>0.63051538746755653</v>
      </c>
      <c r="F38" s="38">
        <v>0.58843159065628481</v>
      </c>
      <c r="G38" s="38">
        <v>4.2083796811271786E-2</v>
      </c>
      <c r="H38" s="38">
        <v>0.41768631813125695</v>
      </c>
      <c r="I38" s="38">
        <v>0.21282906933629958</v>
      </c>
      <c r="J38" s="38">
        <v>0.59417871709306636</v>
      </c>
      <c r="K38" s="38">
        <v>3.6336670374490176E-2</v>
      </c>
      <c r="L38" s="39">
        <v>19</v>
      </c>
      <c r="M38" s="40">
        <v>0.53459119496855345</v>
      </c>
      <c r="N38" s="40">
        <v>0.65987780040733202</v>
      </c>
      <c r="O38" s="40">
        <v>0.74242424242424243</v>
      </c>
    </row>
    <row r="39" spans="1:15" x14ac:dyDescent="0.25">
      <c r="A39" s="36" t="s">
        <v>50</v>
      </c>
      <c r="B39" s="36" t="s">
        <v>21</v>
      </c>
      <c r="C39" s="37">
        <v>2012</v>
      </c>
      <c r="D39" s="38" t="s">
        <v>52</v>
      </c>
      <c r="E39" s="38" t="s">
        <v>52</v>
      </c>
      <c r="F39" s="38" t="s">
        <v>52</v>
      </c>
      <c r="G39" s="38" t="s">
        <v>52</v>
      </c>
      <c r="H39" s="38" t="s">
        <v>52</v>
      </c>
      <c r="I39" s="38" t="s">
        <v>52</v>
      </c>
      <c r="J39" s="38" t="s">
        <v>52</v>
      </c>
      <c r="K39" s="38" t="s">
        <v>52</v>
      </c>
      <c r="L39" s="38" t="s">
        <v>52</v>
      </c>
      <c r="M39" s="38" t="s">
        <v>52</v>
      </c>
      <c r="N39" s="38" t="s">
        <v>52</v>
      </c>
      <c r="O39" s="38" t="s">
        <v>52</v>
      </c>
    </row>
    <row r="40" spans="1:15" x14ac:dyDescent="0.25">
      <c r="A40" s="36" t="s">
        <v>50</v>
      </c>
      <c r="B40" s="36" t="s">
        <v>22</v>
      </c>
      <c r="C40" s="37">
        <v>2012</v>
      </c>
      <c r="D40" s="38" t="s">
        <v>52</v>
      </c>
      <c r="E40" s="38" t="s">
        <v>52</v>
      </c>
      <c r="F40" s="38" t="s">
        <v>52</v>
      </c>
      <c r="G40" s="38" t="s">
        <v>52</v>
      </c>
      <c r="H40" s="38" t="s">
        <v>52</v>
      </c>
      <c r="I40" s="38" t="s">
        <v>52</v>
      </c>
      <c r="J40" s="38" t="s">
        <v>52</v>
      </c>
      <c r="K40" s="38" t="s">
        <v>52</v>
      </c>
      <c r="L40" s="38" t="s">
        <v>52</v>
      </c>
      <c r="M40" s="38" t="s">
        <v>52</v>
      </c>
      <c r="N40" s="38" t="s">
        <v>52</v>
      </c>
      <c r="O40" s="38" t="s">
        <v>52</v>
      </c>
    </row>
    <row r="41" spans="1:15" s="23" customFormat="1" x14ac:dyDescent="0.25">
      <c r="A41" s="36" t="s">
        <v>50</v>
      </c>
      <c r="B41" s="36" t="s">
        <v>41</v>
      </c>
      <c r="C41" s="37">
        <v>2008</v>
      </c>
      <c r="D41" s="38" t="s">
        <v>52</v>
      </c>
      <c r="E41" s="38" t="s">
        <v>52</v>
      </c>
      <c r="F41" s="38" t="s">
        <v>52</v>
      </c>
      <c r="G41" s="38" t="s">
        <v>52</v>
      </c>
      <c r="H41" s="38" t="s">
        <v>52</v>
      </c>
      <c r="I41" s="38" t="s">
        <v>52</v>
      </c>
      <c r="J41" s="38" t="s">
        <v>52</v>
      </c>
      <c r="K41" s="38" t="s">
        <v>52</v>
      </c>
      <c r="L41" s="38" t="s">
        <v>52</v>
      </c>
      <c r="M41" s="38" t="s">
        <v>52</v>
      </c>
      <c r="N41" s="38" t="s">
        <v>52</v>
      </c>
      <c r="O41" s="38" t="s">
        <v>52</v>
      </c>
    </row>
    <row r="42" spans="1:15" x14ac:dyDescent="0.25">
      <c r="A42" s="36" t="s">
        <v>51</v>
      </c>
      <c r="B42" s="36" t="s">
        <v>19</v>
      </c>
      <c r="C42" s="37">
        <v>2013</v>
      </c>
      <c r="D42" s="38">
        <v>1959</v>
      </c>
      <c r="E42" s="38">
        <v>0.40326697294538028</v>
      </c>
      <c r="F42" s="38">
        <v>0.34813680449208778</v>
      </c>
      <c r="G42" s="38">
        <v>5.5130168453292494E-2</v>
      </c>
      <c r="H42" s="38">
        <v>0.12149055640632976</v>
      </c>
      <c r="I42" s="38">
        <v>0.28177641653905056</v>
      </c>
      <c r="J42" s="38">
        <v>0.35732516590096991</v>
      </c>
      <c r="K42" s="38">
        <v>4.5941807044410414E-2</v>
      </c>
      <c r="L42" s="39">
        <v>116</v>
      </c>
      <c r="M42" s="40">
        <v>5.1250000000000004E-2</v>
      </c>
      <c r="N42" s="40">
        <v>0.27803030303030302</v>
      </c>
      <c r="O42" s="40">
        <v>0.5</v>
      </c>
    </row>
    <row r="43" spans="1:15" x14ac:dyDescent="0.25">
      <c r="A43" s="36" t="s">
        <v>51</v>
      </c>
      <c r="B43" s="36" t="s">
        <v>19</v>
      </c>
      <c r="C43" s="37">
        <v>2014</v>
      </c>
      <c r="D43" s="38" t="s">
        <v>52</v>
      </c>
      <c r="E43" s="38" t="s">
        <v>52</v>
      </c>
      <c r="F43" s="38" t="s">
        <v>52</v>
      </c>
      <c r="G43" s="38" t="s">
        <v>52</v>
      </c>
      <c r="H43" s="38" t="s">
        <v>52</v>
      </c>
      <c r="I43" s="38" t="s">
        <v>52</v>
      </c>
      <c r="J43" s="38" t="s">
        <v>52</v>
      </c>
      <c r="K43" s="38" t="s">
        <v>52</v>
      </c>
      <c r="L43" s="38" t="s">
        <v>52</v>
      </c>
      <c r="M43" s="38" t="s">
        <v>52</v>
      </c>
      <c r="N43" s="38" t="s">
        <v>52</v>
      </c>
      <c r="O43" s="38" t="s">
        <v>52</v>
      </c>
    </row>
    <row r="44" spans="1:15" x14ac:dyDescent="0.25">
      <c r="A44" s="36" t="s">
        <v>51</v>
      </c>
      <c r="B44" s="36" t="s">
        <v>20</v>
      </c>
      <c r="C44" s="37">
        <v>2012</v>
      </c>
      <c r="D44" s="38">
        <v>2324</v>
      </c>
      <c r="E44" s="38">
        <v>0.43416523235800342</v>
      </c>
      <c r="F44" s="38">
        <v>0.36703958691910499</v>
      </c>
      <c r="G44" s="38">
        <v>6.7125645438898457E-2</v>
      </c>
      <c r="H44" s="38">
        <v>0.11833046471600689</v>
      </c>
      <c r="I44" s="38">
        <v>0.31583476764199658</v>
      </c>
      <c r="J44" s="38">
        <v>0.37736660929432014</v>
      </c>
      <c r="K44" s="38">
        <v>5.6798623063683308E-2</v>
      </c>
      <c r="L44" s="39">
        <v>101</v>
      </c>
      <c r="M44" s="40">
        <v>0.16666666666666666</v>
      </c>
      <c r="N44" s="40">
        <v>0.31645569620253167</v>
      </c>
      <c r="O44" s="40">
        <v>0.5</v>
      </c>
    </row>
    <row r="45" spans="1:15" x14ac:dyDescent="0.25">
      <c r="A45" s="36" t="s">
        <v>51</v>
      </c>
      <c r="B45" s="36" t="s">
        <v>20</v>
      </c>
      <c r="C45" s="37">
        <v>2013</v>
      </c>
      <c r="D45" s="38">
        <v>1959</v>
      </c>
      <c r="E45" s="38">
        <v>0.43644716692189894</v>
      </c>
      <c r="F45" s="38">
        <v>0.37621235324144969</v>
      </c>
      <c r="G45" s="38">
        <v>6.0234813680449209E-2</v>
      </c>
      <c r="H45" s="38">
        <v>0.13476263399693722</v>
      </c>
      <c r="I45" s="38">
        <v>0.30168453292496172</v>
      </c>
      <c r="J45" s="38">
        <v>0.38693210821847884</v>
      </c>
      <c r="K45" s="38">
        <v>4.9515058703420115E-2</v>
      </c>
      <c r="L45" s="39">
        <v>116</v>
      </c>
      <c r="M45" s="40">
        <v>9.2329545454545456E-2</v>
      </c>
      <c r="N45" s="40">
        <v>0.33333333333333331</v>
      </c>
      <c r="O45" s="40">
        <v>0.5</v>
      </c>
    </row>
    <row r="46" spans="1:15" s="19" customFormat="1" x14ac:dyDescent="0.25">
      <c r="A46" s="36" t="s">
        <v>51</v>
      </c>
      <c r="B46" s="36" t="s">
        <v>21</v>
      </c>
      <c r="C46" s="37">
        <v>2011</v>
      </c>
      <c r="D46" s="38">
        <v>1745</v>
      </c>
      <c r="E46" s="38">
        <v>0.5151862464183381</v>
      </c>
      <c r="F46" s="38">
        <v>0.41776504297994271</v>
      </c>
      <c r="G46" s="38">
        <v>9.7421203438395415E-2</v>
      </c>
      <c r="H46" s="38">
        <v>0.1650429799426934</v>
      </c>
      <c r="I46" s="38">
        <v>0.3501432664756447</v>
      </c>
      <c r="J46" s="38">
        <v>0.45616045845272207</v>
      </c>
      <c r="K46" s="38">
        <v>5.9025787965616049E-2</v>
      </c>
      <c r="L46" s="39">
        <v>97</v>
      </c>
      <c r="M46" s="40">
        <v>0</v>
      </c>
      <c r="N46" s="40">
        <v>0.33333333333333331</v>
      </c>
      <c r="O46" s="40">
        <v>0.5357142857142857</v>
      </c>
    </row>
    <row r="47" spans="1:15" x14ac:dyDescent="0.25">
      <c r="A47" s="36" t="s">
        <v>51</v>
      </c>
      <c r="B47" s="36" t="s">
        <v>21</v>
      </c>
      <c r="C47" s="37">
        <v>2012</v>
      </c>
      <c r="D47" s="38">
        <v>2324</v>
      </c>
      <c r="E47" s="38">
        <v>0.48235800344234081</v>
      </c>
      <c r="F47" s="38">
        <v>0.40791738382099829</v>
      </c>
      <c r="G47" s="38">
        <v>7.4440619621342519E-2</v>
      </c>
      <c r="H47" s="38">
        <v>0.13468158347676421</v>
      </c>
      <c r="I47" s="38">
        <v>0.34767641996557658</v>
      </c>
      <c r="J47" s="38">
        <v>0.41781411359724613</v>
      </c>
      <c r="K47" s="38">
        <v>6.4543889845094668E-2</v>
      </c>
      <c r="L47" s="39">
        <v>101</v>
      </c>
      <c r="M47" s="40">
        <v>0.18181818181818182</v>
      </c>
      <c r="N47" s="40">
        <v>0.33333333333333331</v>
      </c>
      <c r="O47" s="40">
        <v>0.55555555555555558</v>
      </c>
    </row>
    <row r="48" spans="1:15" x14ac:dyDescent="0.25">
      <c r="A48" s="36" t="s">
        <v>51</v>
      </c>
      <c r="B48" s="36" t="s">
        <v>22</v>
      </c>
      <c r="C48" s="37">
        <v>2012</v>
      </c>
      <c r="D48" s="38">
        <v>1009</v>
      </c>
      <c r="E48" s="38">
        <v>0.68681863230921703</v>
      </c>
      <c r="F48" s="38">
        <v>0.67526377491207501</v>
      </c>
      <c r="G48" s="38">
        <v>0.75</v>
      </c>
      <c r="H48" s="38">
        <v>0.57818181818181813</v>
      </c>
      <c r="I48" s="38">
        <v>0.72752043596730243</v>
      </c>
      <c r="J48" s="38">
        <v>0.67160775370581527</v>
      </c>
      <c r="K48" s="38">
        <v>0.78787878787878785</v>
      </c>
      <c r="L48" s="39">
        <v>101</v>
      </c>
      <c r="M48" s="40">
        <v>0.33333333333333331</v>
      </c>
      <c r="N48" s="40">
        <v>0.63636363636363635</v>
      </c>
      <c r="O48" s="40">
        <v>1</v>
      </c>
    </row>
    <row r="49" spans="1:15" s="23" customFormat="1" x14ac:dyDescent="0.25">
      <c r="A49" s="36" t="s">
        <v>51</v>
      </c>
      <c r="B49" s="36" t="s">
        <v>41</v>
      </c>
      <c r="C49" s="37">
        <v>2008</v>
      </c>
      <c r="D49" s="38" t="s">
        <v>52</v>
      </c>
      <c r="E49" s="38" t="s">
        <v>52</v>
      </c>
      <c r="F49" s="38" t="s">
        <v>52</v>
      </c>
      <c r="G49" s="38" t="s">
        <v>52</v>
      </c>
      <c r="H49" s="38" t="s">
        <v>52</v>
      </c>
      <c r="I49" s="38" t="s">
        <v>52</v>
      </c>
      <c r="J49" s="38" t="s">
        <v>52</v>
      </c>
      <c r="K49" s="38" t="s">
        <v>52</v>
      </c>
      <c r="L49" s="38" t="s">
        <v>52</v>
      </c>
      <c r="M49" s="38" t="s">
        <v>52</v>
      </c>
      <c r="N49" s="38" t="s">
        <v>52</v>
      </c>
      <c r="O49" s="38" t="s">
        <v>52</v>
      </c>
    </row>
    <row r="50" spans="1:15" x14ac:dyDescent="0.25">
      <c r="A50" s="30"/>
      <c r="B50" s="30"/>
      <c r="C50" s="31"/>
      <c r="D50" s="32"/>
      <c r="E50" s="32"/>
      <c r="F50" s="32"/>
      <c r="G50" s="32"/>
      <c r="H50" s="32"/>
      <c r="I50" s="32"/>
      <c r="J50" s="32"/>
      <c r="K50" s="32"/>
      <c r="L50" s="33"/>
      <c r="M50" s="34"/>
      <c r="N50" s="34"/>
      <c r="O50" s="34"/>
    </row>
    <row r="51" spans="1:15" x14ac:dyDescent="0.25">
      <c r="A51" s="30"/>
      <c r="B51" s="30"/>
      <c r="C51" s="31"/>
      <c r="D51" s="32"/>
      <c r="E51" s="32"/>
      <c r="F51" s="32"/>
      <c r="G51" s="32"/>
      <c r="H51" s="32"/>
      <c r="I51" s="32"/>
      <c r="J51" s="32"/>
      <c r="K51" s="32"/>
      <c r="L51" s="33"/>
      <c r="M51" s="34"/>
      <c r="N51" s="34"/>
      <c r="O51" s="34"/>
    </row>
    <row r="52" spans="1:15" x14ac:dyDescent="0.25">
      <c r="A52" s="30"/>
      <c r="B52" s="30"/>
      <c r="C52" s="31"/>
      <c r="D52" s="32"/>
      <c r="E52" s="32"/>
      <c r="F52" s="32"/>
      <c r="G52" s="32"/>
      <c r="H52" s="32"/>
      <c r="I52" s="32"/>
      <c r="J52" s="32"/>
      <c r="K52" s="32"/>
      <c r="L52" s="33"/>
      <c r="M52" s="34"/>
      <c r="N52" s="34"/>
      <c r="O52" s="34"/>
    </row>
    <row r="53" spans="1:15" x14ac:dyDescent="0.25">
      <c r="A53" s="30"/>
      <c r="B53" s="30"/>
      <c r="C53" s="31"/>
      <c r="D53" s="32"/>
      <c r="E53" s="32"/>
      <c r="F53" s="32"/>
      <c r="G53" s="32"/>
      <c r="H53" s="32"/>
      <c r="I53" s="32"/>
      <c r="J53" s="32"/>
      <c r="K53" s="32"/>
      <c r="L53" s="33"/>
      <c r="M53" s="34"/>
      <c r="N53" s="34"/>
      <c r="O53" s="34"/>
    </row>
    <row r="54" spans="1:15" x14ac:dyDescent="0.25">
      <c r="A54" s="30"/>
      <c r="B54" s="30"/>
      <c r="C54" s="31"/>
      <c r="D54" s="32"/>
      <c r="E54" s="32"/>
      <c r="F54" s="32"/>
      <c r="G54" s="32"/>
      <c r="H54" s="32"/>
      <c r="I54" s="32"/>
      <c r="J54" s="32"/>
      <c r="K54" s="32"/>
      <c r="L54" s="33"/>
      <c r="M54" s="34"/>
      <c r="N54" s="34"/>
      <c r="O54" s="34"/>
    </row>
    <row r="55" spans="1:15" s="19" customFormat="1" x14ac:dyDescent="0.25">
      <c r="A55" s="30"/>
      <c r="B55" s="30"/>
      <c r="C55" s="31"/>
      <c r="D55" s="32"/>
      <c r="E55" s="32"/>
      <c r="F55" s="32"/>
      <c r="G55" s="32"/>
      <c r="H55" s="32"/>
      <c r="I55" s="32"/>
      <c r="J55" s="32"/>
      <c r="K55" s="32"/>
      <c r="L55" s="33"/>
      <c r="M55" s="34"/>
      <c r="N55" s="34"/>
      <c r="O55" s="34"/>
    </row>
    <row r="56" spans="1:15" x14ac:dyDescent="0.25">
      <c r="A56" s="30"/>
      <c r="B56" s="30"/>
      <c r="C56" s="31"/>
      <c r="D56" s="32"/>
      <c r="E56" s="32"/>
      <c r="F56" s="32"/>
      <c r="G56" s="32"/>
      <c r="H56" s="32"/>
      <c r="I56" s="32"/>
      <c r="J56" s="32"/>
      <c r="K56" s="32"/>
      <c r="L56" s="33"/>
      <c r="M56" s="34"/>
      <c r="N56" s="34"/>
      <c r="O56" s="34"/>
    </row>
    <row r="57" spans="1:15" s="23" customFormat="1" x14ac:dyDescent="0.25">
      <c r="A57" s="30"/>
      <c r="B57" s="30"/>
      <c r="C57" s="31"/>
      <c r="D57" s="32"/>
      <c r="E57" s="32"/>
      <c r="F57" s="32"/>
      <c r="G57" s="32"/>
      <c r="H57" s="32"/>
      <c r="I57" s="32"/>
      <c r="J57" s="32"/>
      <c r="K57" s="32"/>
      <c r="L57" s="33"/>
      <c r="M57" s="34"/>
      <c r="N57" s="34"/>
      <c r="O57" s="34"/>
    </row>
    <row r="58" spans="1:15" x14ac:dyDescent="0.25">
      <c r="A58" s="30"/>
      <c r="B58" s="30"/>
      <c r="C58" s="31"/>
      <c r="D58" s="32"/>
      <c r="E58" s="32"/>
      <c r="F58" s="32"/>
      <c r="G58" s="32"/>
      <c r="H58" s="32"/>
      <c r="I58" s="32"/>
      <c r="J58" s="32"/>
      <c r="K58" s="32"/>
      <c r="L58" s="33"/>
      <c r="M58" s="34"/>
      <c r="N58" s="34"/>
      <c r="O58" s="34"/>
    </row>
    <row r="59" spans="1:15" x14ac:dyDescent="0.25">
      <c r="A59" s="30"/>
      <c r="B59" s="30"/>
      <c r="C59" s="31"/>
      <c r="D59" s="32"/>
      <c r="E59" s="32"/>
      <c r="F59" s="32"/>
      <c r="G59" s="32"/>
      <c r="H59" s="32"/>
      <c r="I59" s="32"/>
      <c r="J59" s="32"/>
      <c r="K59" s="32"/>
      <c r="L59" s="33"/>
      <c r="M59" s="34"/>
      <c r="N59" s="34"/>
      <c r="O59" s="34"/>
    </row>
    <row r="60" spans="1:15" x14ac:dyDescent="0.25">
      <c r="A60" s="30"/>
      <c r="B60" s="30"/>
      <c r="C60" s="31"/>
      <c r="D60" s="32"/>
      <c r="E60" s="32"/>
      <c r="F60" s="32"/>
      <c r="G60" s="32"/>
      <c r="H60" s="32"/>
      <c r="I60" s="32"/>
      <c r="J60" s="32"/>
      <c r="K60" s="32"/>
      <c r="L60" s="33"/>
      <c r="M60" s="34"/>
      <c r="N60" s="34"/>
      <c r="O60" s="34"/>
    </row>
    <row r="61" spans="1:15" x14ac:dyDescent="0.25">
      <c r="A61" s="30"/>
      <c r="B61" s="30"/>
      <c r="C61" s="31"/>
      <c r="D61" s="32"/>
      <c r="E61" s="32"/>
      <c r="F61" s="32"/>
      <c r="G61" s="32"/>
      <c r="H61" s="32"/>
      <c r="I61" s="32"/>
      <c r="J61" s="32"/>
      <c r="K61" s="32"/>
      <c r="L61" s="33"/>
      <c r="M61" s="34"/>
      <c r="N61" s="34"/>
      <c r="O61" s="34"/>
    </row>
    <row r="62" spans="1:15" x14ac:dyDescent="0.25">
      <c r="A62" s="30"/>
      <c r="B62" s="30"/>
      <c r="C62" s="31"/>
      <c r="D62" s="32"/>
      <c r="E62" s="32"/>
      <c r="F62" s="32"/>
      <c r="G62" s="32"/>
      <c r="H62" s="32"/>
      <c r="I62" s="32"/>
      <c r="J62" s="32"/>
      <c r="K62" s="32"/>
      <c r="L62" s="33"/>
      <c r="M62" s="34"/>
      <c r="N62" s="34"/>
      <c r="O62" s="34"/>
    </row>
    <row r="63" spans="1:15" x14ac:dyDescent="0.25">
      <c r="A63" s="30"/>
      <c r="B63" s="30"/>
      <c r="C63" s="31"/>
      <c r="D63" s="32"/>
      <c r="E63" s="32"/>
      <c r="F63" s="32"/>
      <c r="G63" s="32"/>
      <c r="H63" s="32"/>
      <c r="I63" s="32"/>
      <c r="J63" s="32"/>
      <c r="K63" s="32"/>
      <c r="L63" s="33"/>
      <c r="M63" s="34"/>
      <c r="N63" s="34"/>
      <c r="O63" s="34"/>
    </row>
    <row r="64" spans="1:15" s="19" customFormat="1" x14ac:dyDescent="0.25">
      <c r="A64" s="30"/>
      <c r="B64" s="30"/>
      <c r="C64" s="31"/>
      <c r="D64" s="32"/>
      <c r="E64" s="32"/>
      <c r="F64" s="32"/>
      <c r="G64" s="32"/>
      <c r="H64" s="32"/>
      <c r="I64" s="32"/>
      <c r="J64" s="32"/>
      <c r="K64" s="32"/>
      <c r="L64" s="33"/>
      <c r="M64" s="34"/>
      <c r="N64" s="34"/>
      <c r="O64" s="34"/>
    </row>
    <row r="65" spans="1:15" s="23" customFormat="1" x14ac:dyDescent="0.25">
      <c r="A65" s="30"/>
      <c r="B65" s="30"/>
      <c r="C65" s="31"/>
      <c r="D65" s="32"/>
      <c r="E65" s="32"/>
      <c r="F65" s="32"/>
      <c r="G65" s="32"/>
      <c r="H65" s="32"/>
      <c r="I65" s="32"/>
      <c r="J65" s="32"/>
      <c r="K65" s="32"/>
      <c r="L65" s="33"/>
      <c r="M65" s="34"/>
      <c r="N65" s="34"/>
      <c r="O65" s="34"/>
    </row>
    <row r="66" spans="1:15" x14ac:dyDescent="0.25">
      <c r="A66" s="30"/>
      <c r="B66" s="30"/>
      <c r="C66" s="31"/>
      <c r="D66" s="32"/>
      <c r="E66" s="32"/>
      <c r="F66" s="32"/>
      <c r="G66" s="32"/>
      <c r="H66" s="32"/>
      <c r="I66" s="32"/>
      <c r="J66" s="32"/>
      <c r="K66" s="32"/>
      <c r="L66" s="33"/>
      <c r="M66" s="34"/>
      <c r="N66" s="34"/>
      <c r="O66" s="34"/>
    </row>
    <row r="67" spans="1:15" x14ac:dyDescent="0.25">
      <c r="A67" s="30"/>
      <c r="B67" s="30"/>
      <c r="C67" s="31"/>
      <c r="D67" s="32"/>
      <c r="E67" s="32"/>
      <c r="F67" s="32"/>
      <c r="G67" s="32"/>
      <c r="H67" s="32"/>
      <c r="I67" s="32"/>
      <c r="J67" s="32"/>
      <c r="K67" s="32"/>
      <c r="L67" s="33"/>
      <c r="M67" s="34"/>
      <c r="N67" s="34"/>
      <c r="O67" s="34"/>
    </row>
    <row r="68" spans="1:15" x14ac:dyDescent="0.25">
      <c r="A68" s="30"/>
      <c r="B68" s="30"/>
      <c r="C68" s="31"/>
      <c r="D68" s="32"/>
      <c r="E68" s="32"/>
      <c r="F68" s="32"/>
      <c r="G68" s="32"/>
      <c r="H68" s="32"/>
      <c r="I68" s="32"/>
      <c r="J68" s="32"/>
      <c r="K68" s="32"/>
      <c r="L68" s="33"/>
      <c r="M68" s="34"/>
      <c r="N68" s="34"/>
      <c r="O68" s="34"/>
    </row>
    <row r="69" spans="1:15" x14ac:dyDescent="0.25">
      <c r="A69" s="30"/>
      <c r="B69" s="30"/>
      <c r="C69" s="31"/>
      <c r="D69" s="32"/>
      <c r="E69" s="32"/>
      <c r="F69" s="32"/>
      <c r="G69" s="32"/>
      <c r="H69" s="32"/>
      <c r="I69" s="32"/>
      <c r="J69" s="32"/>
      <c r="K69" s="32"/>
      <c r="L69" s="33"/>
      <c r="M69" s="34"/>
      <c r="N69" s="34"/>
      <c r="O69" s="34"/>
    </row>
    <row r="70" spans="1:15" x14ac:dyDescent="0.25">
      <c r="A70" s="30"/>
      <c r="B70" s="30"/>
      <c r="C70" s="31"/>
      <c r="D70" s="32"/>
      <c r="E70" s="32"/>
      <c r="F70" s="32"/>
      <c r="G70" s="32"/>
      <c r="H70" s="32"/>
      <c r="I70" s="32"/>
      <c r="J70" s="32"/>
      <c r="K70" s="32"/>
      <c r="L70" s="33"/>
      <c r="M70" s="34"/>
      <c r="N70" s="34"/>
      <c r="O70" s="34"/>
    </row>
    <row r="71" spans="1:15" x14ac:dyDescent="0.25">
      <c r="A71" s="30"/>
      <c r="B71" s="30"/>
      <c r="C71" s="31"/>
      <c r="D71" s="32"/>
      <c r="E71" s="32"/>
      <c r="F71" s="32"/>
      <c r="G71" s="32"/>
      <c r="H71" s="32"/>
      <c r="I71" s="32"/>
      <c r="J71" s="32"/>
      <c r="K71" s="32"/>
      <c r="L71" s="33"/>
      <c r="M71" s="34"/>
      <c r="N71" s="34"/>
      <c r="O71" s="34"/>
    </row>
    <row r="72" spans="1:15" x14ac:dyDescent="0.25">
      <c r="A72" s="30"/>
      <c r="B72" s="30"/>
      <c r="C72" s="31"/>
      <c r="D72" s="32"/>
      <c r="E72" s="32"/>
      <c r="F72" s="32"/>
      <c r="G72" s="32"/>
      <c r="H72" s="32"/>
      <c r="I72" s="32"/>
      <c r="J72" s="32"/>
      <c r="K72" s="32"/>
      <c r="L72" s="33"/>
      <c r="M72" s="34"/>
      <c r="N72" s="34"/>
      <c r="O72" s="34"/>
    </row>
    <row r="73" spans="1:15" s="23" customFormat="1" x14ac:dyDescent="0.25">
      <c r="A73" s="30"/>
      <c r="B73" s="30"/>
      <c r="C73" s="31"/>
      <c r="D73" s="32"/>
      <c r="E73" s="32"/>
      <c r="F73" s="32"/>
      <c r="G73" s="32"/>
      <c r="H73" s="32"/>
      <c r="I73" s="32"/>
      <c r="J73" s="32"/>
      <c r="K73" s="32"/>
      <c r="L73" s="33"/>
      <c r="M73" s="34"/>
      <c r="N73" s="34"/>
      <c r="O73" s="34"/>
    </row>
    <row r="74" spans="1:15" s="19" customFormat="1" x14ac:dyDescent="0.25">
      <c r="A74" s="30"/>
      <c r="B74" s="30"/>
      <c r="C74" s="31"/>
      <c r="D74" s="32"/>
      <c r="E74" s="32"/>
      <c r="F74" s="32"/>
      <c r="G74" s="32"/>
      <c r="H74" s="32"/>
      <c r="I74" s="32"/>
      <c r="J74" s="32"/>
      <c r="K74" s="32"/>
      <c r="L74" s="33"/>
      <c r="M74" s="34"/>
      <c r="N74" s="34"/>
      <c r="O74" s="34"/>
    </row>
    <row r="75" spans="1:15" x14ac:dyDescent="0.25">
      <c r="A75" s="30"/>
      <c r="B75" s="30"/>
      <c r="C75" s="31"/>
      <c r="D75" s="32"/>
      <c r="E75" s="32"/>
      <c r="F75" s="32"/>
      <c r="G75" s="32"/>
      <c r="H75" s="32"/>
      <c r="I75" s="32"/>
      <c r="J75" s="32"/>
      <c r="K75" s="32"/>
      <c r="L75" s="33"/>
      <c r="M75" s="34"/>
      <c r="N75" s="34"/>
      <c r="O75" s="34"/>
    </row>
    <row r="76" spans="1:15" x14ac:dyDescent="0.25">
      <c r="A76" s="30"/>
      <c r="B76" s="30"/>
      <c r="C76" s="31"/>
      <c r="D76" s="32"/>
      <c r="E76" s="32"/>
      <c r="F76" s="32"/>
      <c r="G76" s="32"/>
      <c r="H76" s="32"/>
      <c r="I76" s="32"/>
      <c r="J76" s="32"/>
      <c r="K76" s="32"/>
      <c r="L76" s="33"/>
      <c r="M76" s="34"/>
      <c r="N76" s="34"/>
      <c r="O76" s="34"/>
    </row>
    <row r="77" spans="1:15" x14ac:dyDescent="0.25">
      <c r="A77" s="30"/>
      <c r="B77" s="30"/>
      <c r="C77" s="31"/>
      <c r="D77" s="32"/>
      <c r="E77" s="32"/>
      <c r="F77" s="32"/>
      <c r="G77" s="32"/>
      <c r="H77" s="32"/>
      <c r="I77" s="32"/>
      <c r="J77" s="32"/>
      <c r="K77" s="32"/>
      <c r="L77" s="33"/>
      <c r="M77" s="34"/>
      <c r="N77" s="34"/>
      <c r="O77" s="34"/>
    </row>
    <row r="78" spans="1:15" x14ac:dyDescent="0.25">
      <c r="A78" s="30"/>
      <c r="B78" s="30"/>
      <c r="C78" s="31"/>
      <c r="D78" s="32"/>
      <c r="E78" s="32"/>
      <c r="F78" s="32"/>
      <c r="G78" s="32"/>
      <c r="H78" s="32"/>
      <c r="I78" s="32"/>
      <c r="J78" s="32"/>
      <c r="K78" s="32"/>
      <c r="L78" s="33"/>
      <c r="M78" s="34"/>
      <c r="N78" s="34"/>
      <c r="O78" s="34"/>
    </row>
    <row r="79" spans="1:15" x14ac:dyDescent="0.25">
      <c r="A79" s="30"/>
      <c r="B79" s="30"/>
      <c r="C79" s="31"/>
      <c r="D79" s="32"/>
      <c r="E79" s="32"/>
      <c r="F79" s="32"/>
      <c r="G79" s="32"/>
      <c r="H79" s="32"/>
      <c r="I79" s="32"/>
      <c r="J79" s="32"/>
      <c r="K79" s="32"/>
      <c r="L79" s="33"/>
      <c r="M79" s="34"/>
      <c r="N79" s="34"/>
      <c r="O79" s="34"/>
    </row>
    <row r="80" spans="1:15" x14ac:dyDescent="0.25">
      <c r="A80" s="30"/>
      <c r="B80" s="30"/>
      <c r="C80" s="31"/>
      <c r="D80" s="32"/>
      <c r="E80" s="32"/>
      <c r="F80" s="32"/>
      <c r="G80" s="32"/>
      <c r="H80" s="32"/>
      <c r="I80" s="32"/>
      <c r="J80" s="32"/>
      <c r="K80" s="32"/>
      <c r="L80" s="33"/>
      <c r="M80" s="34"/>
      <c r="N80" s="34"/>
      <c r="O80" s="34"/>
    </row>
    <row r="81" spans="1:15" s="23" customFormat="1" x14ac:dyDescent="0.25">
      <c r="A81" s="30"/>
      <c r="B81" s="30"/>
      <c r="C81" s="31"/>
      <c r="D81" s="32"/>
      <c r="E81" s="32"/>
      <c r="F81" s="32"/>
      <c r="G81" s="32"/>
      <c r="H81" s="32"/>
      <c r="I81" s="32"/>
      <c r="J81" s="32"/>
      <c r="K81" s="32"/>
      <c r="L81" s="33"/>
      <c r="M81" s="34"/>
      <c r="N81" s="34"/>
      <c r="O81" s="34"/>
    </row>
    <row r="82" spans="1:15" x14ac:dyDescent="0.25">
      <c r="A82" s="30"/>
      <c r="B82" s="30"/>
      <c r="C82" s="31"/>
      <c r="D82" s="32"/>
      <c r="E82" s="32"/>
      <c r="F82" s="32"/>
      <c r="G82" s="32"/>
      <c r="H82" s="32"/>
      <c r="I82" s="32"/>
      <c r="J82" s="32"/>
      <c r="K82" s="32"/>
      <c r="L82" s="33"/>
      <c r="M82" s="34"/>
      <c r="N82" s="34"/>
      <c r="O82" s="34"/>
    </row>
    <row r="83" spans="1:15" s="19" customFormat="1" x14ac:dyDescent="0.25">
      <c r="A83" s="30"/>
      <c r="B83" s="30"/>
      <c r="C83" s="31"/>
      <c r="D83" s="32"/>
      <c r="E83" s="32"/>
      <c r="F83" s="32"/>
      <c r="G83" s="32"/>
      <c r="H83" s="32"/>
      <c r="I83" s="32"/>
      <c r="J83" s="32"/>
      <c r="K83" s="32"/>
      <c r="L83" s="33"/>
      <c r="M83" s="34"/>
      <c r="N83" s="34"/>
      <c r="O83" s="34"/>
    </row>
    <row r="84" spans="1:15" x14ac:dyDescent="0.25">
      <c r="A84" s="30"/>
      <c r="B84" s="30"/>
      <c r="C84" s="31"/>
      <c r="D84" s="32"/>
      <c r="E84" s="32"/>
      <c r="F84" s="32"/>
      <c r="G84" s="32"/>
      <c r="H84" s="32"/>
      <c r="I84" s="32"/>
      <c r="J84" s="32"/>
      <c r="K84" s="32"/>
      <c r="L84" s="33"/>
      <c r="M84" s="34"/>
      <c r="N84" s="34"/>
      <c r="O84" s="34"/>
    </row>
    <row r="85" spans="1:15" x14ac:dyDescent="0.25">
      <c r="A85" s="30"/>
      <c r="B85" s="30"/>
      <c r="C85" s="31"/>
      <c r="D85" s="32"/>
      <c r="E85" s="32"/>
      <c r="F85" s="32"/>
      <c r="G85" s="32"/>
      <c r="H85" s="32"/>
      <c r="I85" s="32"/>
      <c r="J85" s="32"/>
      <c r="K85" s="32"/>
      <c r="L85" s="33"/>
      <c r="M85" s="34"/>
      <c r="N85" s="34"/>
      <c r="O85" s="34"/>
    </row>
    <row r="86" spans="1:15" x14ac:dyDescent="0.25">
      <c r="A86" s="30"/>
      <c r="B86" s="30"/>
      <c r="C86" s="31"/>
      <c r="D86" s="32"/>
      <c r="E86" s="32"/>
      <c r="F86" s="32"/>
      <c r="G86" s="32"/>
      <c r="H86" s="32"/>
      <c r="I86" s="32"/>
      <c r="J86" s="32"/>
      <c r="K86" s="32"/>
      <c r="L86" s="33"/>
      <c r="M86" s="34"/>
      <c r="N86" s="34"/>
      <c r="O86" s="34"/>
    </row>
    <row r="87" spans="1:15" x14ac:dyDescent="0.25">
      <c r="A87" s="30"/>
      <c r="B87" s="30"/>
      <c r="C87" s="31"/>
      <c r="D87" s="32"/>
      <c r="E87" s="32"/>
      <c r="F87" s="32"/>
      <c r="G87" s="32"/>
      <c r="H87" s="32"/>
      <c r="I87" s="32"/>
      <c r="J87" s="32"/>
      <c r="K87" s="32"/>
      <c r="L87" s="33"/>
      <c r="M87" s="34"/>
      <c r="N87" s="34"/>
      <c r="O87" s="34"/>
    </row>
    <row r="88" spans="1:15" x14ac:dyDescent="0.25">
      <c r="A88" s="30"/>
      <c r="B88" s="30"/>
      <c r="C88" s="31"/>
      <c r="D88" s="32"/>
      <c r="E88" s="32"/>
      <c r="F88" s="32"/>
      <c r="G88" s="32"/>
      <c r="H88" s="32"/>
      <c r="I88" s="32"/>
      <c r="J88" s="32"/>
      <c r="K88" s="32"/>
      <c r="L88" s="33"/>
      <c r="M88" s="34"/>
      <c r="N88" s="34"/>
      <c r="O88" s="34"/>
    </row>
    <row r="89" spans="1:15" s="23" customFormat="1" x14ac:dyDescent="0.25">
      <c r="A89" s="30"/>
      <c r="B89" s="30"/>
      <c r="C89" s="31"/>
      <c r="D89" s="32"/>
      <c r="E89" s="32"/>
      <c r="F89" s="32"/>
      <c r="G89" s="32"/>
      <c r="H89" s="32"/>
      <c r="I89" s="32"/>
      <c r="J89" s="32"/>
      <c r="K89" s="32"/>
      <c r="L89" s="33"/>
      <c r="M89" s="34"/>
      <c r="N89" s="34"/>
      <c r="O89" s="34"/>
    </row>
    <row r="90" spans="1:15" x14ac:dyDescent="0.25">
      <c r="A90" s="30"/>
      <c r="B90" s="30"/>
      <c r="C90" s="31"/>
      <c r="D90" s="32"/>
      <c r="E90" s="32"/>
      <c r="F90" s="32"/>
      <c r="G90" s="32"/>
      <c r="H90" s="32"/>
      <c r="I90" s="32"/>
      <c r="J90" s="32"/>
      <c r="K90" s="32"/>
      <c r="L90" s="33"/>
      <c r="M90" s="34"/>
      <c r="N90" s="34"/>
      <c r="O90" s="34"/>
    </row>
    <row r="91" spans="1:15" x14ac:dyDescent="0.25">
      <c r="A91" s="30"/>
      <c r="B91" s="30"/>
      <c r="C91" s="31"/>
      <c r="D91" s="32"/>
      <c r="E91" s="32"/>
      <c r="F91" s="32"/>
      <c r="G91" s="32"/>
      <c r="H91" s="32"/>
      <c r="I91" s="32"/>
      <c r="J91" s="32"/>
      <c r="K91" s="32"/>
      <c r="L91" s="33"/>
      <c r="M91" s="34"/>
      <c r="N91" s="34"/>
      <c r="O91" s="34"/>
    </row>
    <row r="92" spans="1:15" s="19" customFormat="1" x14ac:dyDescent="0.25">
      <c r="A92" s="30"/>
      <c r="B92" s="30"/>
      <c r="C92" s="31"/>
      <c r="D92" s="32"/>
      <c r="E92" s="32"/>
      <c r="F92" s="32"/>
      <c r="G92" s="32"/>
      <c r="H92" s="32"/>
      <c r="I92" s="32"/>
      <c r="J92" s="32"/>
      <c r="K92" s="32"/>
      <c r="L92" s="33"/>
      <c r="M92" s="34"/>
      <c r="N92" s="34"/>
      <c r="O92" s="34"/>
    </row>
    <row r="93" spans="1:15" x14ac:dyDescent="0.25">
      <c r="A93" s="30"/>
      <c r="B93" s="30"/>
      <c r="C93" s="31"/>
      <c r="D93" s="32"/>
      <c r="E93" s="32"/>
      <c r="F93" s="32"/>
      <c r="G93" s="32"/>
      <c r="H93" s="32"/>
      <c r="I93" s="32"/>
      <c r="J93" s="32"/>
      <c r="K93" s="32"/>
      <c r="L93" s="33"/>
      <c r="M93" s="34"/>
      <c r="N93" s="34"/>
      <c r="O93" s="34"/>
    </row>
    <row r="94" spans="1:15" x14ac:dyDescent="0.25">
      <c r="A94" s="30"/>
      <c r="B94" s="30"/>
      <c r="C94" s="31"/>
      <c r="D94" s="32"/>
      <c r="E94" s="32"/>
      <c r="F94" s="32"/>
      <c r="G94" s="32"/>
      <c r="H94" s="32"/>
      <c r="I94" s="32"/>
      <c r="J94" s="32"/>
      <c r="K94" s="32"/>
      <c r="L94" s="33"/>
      <c r="M94" s="34"/>
      <c r="N94" s="34"/>
      <c r="O94" s="34"/>
    </row>
    <row r="95" spans="1:15" x14ac:dyDescent="0.25">
      <c r="A95" s="30"/>
      <c r="B95" s="30"/>
      <c r="C95" s="31"/>
      <c r="D95" s="32"/>
      <c r="E95" s="32"/>
      <c r="F95" s="32"/>
      <c r="G95" s="32"/>
      <c r="H95" s="32"/>
      <c r="I95" s="32"/>
      <c r="J95" s="32"/>
      <c r="K95" s="32"/>
      <c r="L95" s="33"/>
      <c r="M95" s="34"/>
      <c r="N95" s="34"/>
      <c r="O95" s="34"/>
    </row>
    <row r="96" spans="1:15" x14ac:dyDescent="0.25">
      <c r="A96" s="30"/>
      <c r="B96" s="30"/>
      <c r="C96" s="31"/>
      <c r="D96" s="32"/>
      <c r="E96" s="32"/>
      <c r="F96" s="32"/>
      <c r="G96" s="32"/>
      <c r="H96" s="32"/>
      <c r="I96" s="32"/>
      <c r="J96" s="32"/>
      <c r="K96" s="32"/>
      <c r="L96" s="33"/>
      <c r="M96" s="34"/>
      <c r="N96" s="34"/>
      <c r="O96" s="34"/>
    </row>
    <row r="97" spans="1:15" x14ac:dyDescent="0.25">
      <c r="A97" s="30"/>
      <c r="B97" s="30"/>
      <c r="C97" s="31"/>
      <c r="D97" s="32"/>
      <c r="E97" s="32"/>
      <c r="F97" s="32"/>
      <c r="G97" s="32"/>
      <c r="H97" s="32"/>
      <c r="I97" s="32"/>
      <c r="J97" s="32"/>
      <c r="K97" s="32"/>
      <c r="L97" s="33"/>
      <c r="M97" s="34"/>
      <c r="N97" s="34"/>
      <c r="O97" s="34"/>
    </row>
  </sheetData>
  <autoFilter ref="A1:O4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161"/>
  <sheetViews>
    <sheetView tabSelected="1" workbookViewId="0">
      <selection activeCell="M1" sqref="M1"/>
    </sheetView>
  </sheetViews>
  <sheetFormatPr defaultRowHeight="15" x14ac:dyDescent="0.25"/>
  <cols>
    <col min="1" max="1" width="11.7109375" customWidth="1"/>
    <col min="2" max="2" width="10.7109375" style="24" customWidth="1"/>
    <col min="3" max="9" width="10.7109375" customWidth="1"/>
    <col min="12" max="12" width="9.140625" style="18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</cols>
  <sheetData>
    <row r="1" spans="1:30" s="10" customFormat="1" ht="32.25" thickBot="1" x14ac:dyDescent="0.3">
      <c r="A1" s="17" t="str">
        <f ca="1">INDIRECT(CONCATENATE("'All DATA'!A",$N1))</f>
        <v>High Poverty, High Minority, Urban Schools</v>
      </c>
      <c r="B1" s="24"/>
      <c r="L1" s="18"/>
      <c r="M1" s="28">
        <v>1</v>
      </c>
      <c r="N1" s="25">
        <f>2+8*($M$1-1)</f>
        <v>2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B1" s="20"/>
      <c r="AC1" s="20"/>
      <c r="AD1" s="5"/>
    </row>
    <row r="2" spans="1:30" ht="15.75" thickBot="1" x14ac:dyDescent="0.3">
      <c r="A2" s="18" t="str">
        <f>CONCATENATE("Table ",N2,"a. College Enrollment Rates in the First Fall after High School Graduation for Classes 2013 and 2014, School Percentile Distribution")</f>
        <v>Table 1a. College Enrollment Rates in the First Fall after High School Graduation for Classes 2013 and 2014, School Percentile Distribution</v>
      </c>
      <c r="C2" s="18"/>
      <c r="D2" s="18"/>
      <c r="E2" s="18"/>
      <c r="F2" s="10"/>
      <c r="G2" s="10"/>
      <c r="H2" s="10"/>
      <c r="I2" s="10"/>
      <c r="J2" s="10"/>
      <c r="K2" s="10"/>
      <c r="N2" s="25">
        <f>1+5*($M$1-1)</f>
        <v>1</v>
      </c>
    </row>
    <row r="3" spans="1:30" s="18" customFormat="1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  <c r="M3" s="25"/>
      <c r="N3" s="25"/>
      <c r="O3" s="25"/>
      <c r="P3" s="25"/>
      <c r="Q3" s="5"/>
      <c r="R3" s="25"/>
      <c r="S3" s="25"/>
      <c r="T3" s="25"/>
      <c r="U3" s="25"/>
      <c r="V3" s="25"/>
      <c r="W3" s="25"/>
      <c r="X3" s="25"/>
      <c r="Y3" s="25"/>
      <c r="Z3" s="25"/>
      <c r="AA3" s="25"/>
      <c r="AB3" s="20"/>
      <c r="AC3" s="20"/>
    </row>
    <row r="4" spans="1:30" s="18" customFormat="1" ht="15.75" thickBot="1" x14ac:dyDescent="0.3">
      <c r="A4" s="14">
        <f ca="1">INDIRECT(CONCATENATE("'ALL DATA'!",O$1,$N4))</f>
        <v>2013</v>
      </c>
      <c r="B4" s="15">
        <f ca="1">INDIRECT(CONCATENATE("'ALL DATA'!",X$1,$N4))</f>
        <v>346</v>
      </c>
      <c r="C4" s="16">
        <f t="shared" ref="C4:E5" ca="1" si="0">INDIRECT(CONCATENATE("'ALL DATA'!",Y$1,$N4))</f>
        <v>0.36</v>
      </c>
      <c r="D4" s="16">
        <f t="shared" ca="1" si="0"/>
        <v>0.47680213076724809</v>
      </c>
      <c r="E4" s="16">
        <f t="shared" ca="1" si="0"/>
        <v>0.57798165137614677</v>
      </c>
      <c r="M4" s="25"/>
      <c r="N4" s="25">
        <f>2+8*($M$1-1)</f>
        <v>2</v>
      </c>
      <c r="O4" s="25"/>
      <c r="P4" s="25"/>
      <c r="Q4" s="5"/>
      <c r="R4" s="25"/>
      <c r="S4" s="25"/>
      <c r="T4" s="25"/>
      <c r="U4" s="25"/>
      <c r="V4" s="25"/>
      <c r="W4" s="25"/>
      <c r="X4" s="25"/>
      <c r="Y4" s="25"/>
      <c r="Z4" s="25"/>
      <c r="AA4" s="25"/>
      <c r="AB4" s="20"/>
      <c r="AC4" s="20"/>
    </row>
    <row r="5" spans="1:30" s="18" customFormat="1" ht="15.75" thickBot="1" x14ac:dyDescent="0.3">
      <c r="A5" s="14">
        <f ca="1">INDIRECT(CONCATENATE("'ALL DATA'!",O$1,$N5))</f>
        <v>2014</v>
      </c>
      <c r="B5" s="15">
        <f ca="1">INDIRECT(CONCATENATE("'ALL DATA'!",X$1,$N5))</f>
        <v>323</v>
      </c>
      <c r="C5" s="16">
        <f t="shared" ca="1" si="0"/>
        <v>0.33333333333333331</v>
      </c>
      <c r="D5" s="16">
        <f t="shared" ca="1" si="0"/>
        <v>0.44776119402985076</v>
      </c>
      <c r="E5" s="16">
        <f t="shared" ca="1" si="0"/>
        <v>0.56135770234986948</v>
      </c>
      <c r="M5" s="25"/>
      <c r="N5" s="25">
        <f>3+8*($M$1-1)</f>
        <v>3</v>
      </c>
      <c r="O5" s="25"/>
      <c r="P5" s="25"/>
      <c r="Q5" s="5"/>
      <c r="R5" s="25"/>
      <c r="S5" s="25"/>
      <c r="T5" s="25"/>
      <c r="U5" s="25"/>
      <c r="V5" s="25"/>
      <c r="W5" s="25"/>
      <c r="X5" s="25"/>
      <c r="Y5" s="25"/>
      <c r="Z5" s="25"/>
      <c r="AA5" s="25"/>
      <c r="AB5" s="20"/>
      <c r="AC5" s="20"/>
    </row>
    <row r="6" spans="1:30" s="18" customFormat="1" x14ac:dyDescent="0.25">
      <c r="B6" s="24"/>
      <c r="M6" s="25"/>
      <c r="N6" s="25"/>
      <c r="O6" s="25"/>
      <c r="P6" s="25"/>
      <c r="Q6" s="5"/>
      <c r="R6" s="25"/>
      <c r="S6" s="25"/>
      <c r="T6" s="25"/>
      <c r="U6" s="25"/>
      <c r="V6" s="25"/>
      <c r="W6" s="25"/>
      <c r="X6" s="25"/>
      <c r="Y6" s="25"/>
      <c r="Z6" s="25"/>
      <c r="AA6" s="25"/>
      <c r="AB6" s="20"/>
      <c r="AC6" s="20"/>
    </row>
    <row r="7" spans="1:30" s="18" customFormat="1" x14ac:dyDescent="0.25">
      <c r="B7" s="24"/>
      <c r="M7" s="25"/>
      <c r="N7" s="25"/>
      <c r="O7" s="25"/>
      <c r="P7" s="25"/>
      <c r="Q7" s="5"/>
      <c r="R7" s="25"/>
      <c r="S7" s="25"/>
      <c r="T7" s="25"/>
      <c r="U7" s="25"/>
      <c r="V7" s="25"/>
      <c r="W7" s="25"/>
      <c r="X7" s="25"/>
      <c r="Y7" s="25"/>
      <c r="Z7" s="25"/>
      <c r="AA7" s="25"/>
      <c r="AB7" s="20"/>
      <c r="AC7" s="20"/>
    </row>
    <row r="8" spans="1:30" s="10" customFormat="1" ht="15.75" thickBot="1" x14ac:dyDescent="0.3">
      <c r="A8" t="str">
        <f>CONCATENATE("Table ",N8,"b. College Enrollment Rates in the First Fall after High School Graduation for Classes 2013 and 2014, Student-Weighted Totals")</f>
        <v>Table 1b. College Enrollment Rates in the First Fall after High School Graduation for Classes 2013 and 2014, Student-Weighted Totals</v>
      </c>
      <c r="B8" s="24"/>
      <c r="C8"/>
      <c r="D8"/>
      <c r="E8"/>
      <c r="F8"/>
      <c r="G8"/>
      <c r="H8"/>
      <c r="I8"/>
      <c r="J8"/>
      <c r="K8"/>
      <c r="L8" s="18"/>
      <c r="M8" s="25"/>
      <c r="N8" s="25">
        <f>1+5*($M$1-1)</f>
        <v>1</v>
      </c>
      <c r="O8" s="25"/>
      <c r="P8" s="25"/>
      <c r="Q8" s="25"/>
      <c r="R8" s="5"/>
      <c r="S8" s="25"/>
      <c r="T8" s="25"/>
      <c r="U8" s="25"/>
      <c r="V8" s="25"/>
      <c r="W8" s="25"/>
      <c r="X8" s="25"/>
      <c r="Y8" s="25"/>
      <c r="Z8" s="25"/>
      <c r="AA8" s="25"/>
      <c r="AB8" s="20"/>
      <c r="AC8" s="20"/>
    </row>
    <row r="9" spans="1:30" s="10" customFormat="1" ht="30.75" thickBot="1" x14ac:dyDescent="0.3">
      <c r="A9" s="2"/>
      <c r="B9" s="22" t="s">
        <v>36</v>
      </c>
      <c r="C9" s="3" t="s">
        <v>0</v>
      </c>
      <c r="D9" s="3" t="s">
        <v>1</v>
      </c>
      <c r="E9" s="3" t="s">
        <v>2</v>
      </c>
      <c r="F9" s="3" t="s">
        <v>6</v>
      </c>
      <c r="G9" s="3" t="s">
        <v>7</v>
      </c>
      <c r="H9" s="3" t="s">
        <v>3</v>
      </c>
      <c r="I9" s="3" t="s">
        <v>4</v>
      </c>
      <c r="J9" s="4"/>
      <c r="K9" s="4"/>
      <c r="L9" s="9"/>
      <c r="M9" s="25"/>
      <c r="N9" s="26"/>
      <c r="O9" s="25"/>
      <c r="P9" s="25"/>
      <c r="Q9" s="5"/>
      <c r="R9" s="25"/>
      <c r="S9" s="25"/>
      <c r="T9" s="25"/>
      <c r="U9" s="25"/>
      <c r="V9" s="25"/>
      <c r="W9" s="25"/>
      <c r="X9" s="25"/>
      <c r="Y9" s="25"/>
      <c r="Z9" s="25"/>
      <c r="AA9" s="25"/>
      <c r="AB9" s="20"/>
      <c r="AC9" s="20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65068</v>
      </c>
      <c r="C10" s="16">
        <f t="shared" ca="1" si="1"/>
        <v>0.48317145140468432</v>
      </c>
      <c r="D10" s="16">
        <f t="shared" ca="1" si="1"/>
        <v>0.41462777402102419</v>
      </c>
      <c r="E10" s="16">
        <f t="shared" ca="1" si="1"/>
        <v>6.854367738366017E-2</v>
      </c>
      <c r="F10" s="16">
        <f t="shared" ca="1" si="1"/>
        <v>0.23098911907542879</v>
      </c>
      <c r="G10" s="16">
        <f t="shared" ca="1" si="1"/>
        <v>0.25218233232925552</v>
      </c>
      <c r="H10" s="16">
        <f t="shared" ca="1" si="1"/>
        <v>0.43502182332329253</v>
      </c>
      <c r="I10" s="16">
        <f t="shared" ca="1" si="1"/>
        <v>4.8149628081391775E-2</v>
      </c>
      <c r="J10" s="1"/>
      <c r="K10" s="1"/>
      <c r="N10" s="25">
        <f>2+8*($M$1-1)</f>
        <v>2</v>
      </c>
    </row>
    <row r="11" spans="1:30" s="4" customFormat="1" ht="15.75" thickBot="1" x14ac:dyDescent="0.3">
      <c r="A11" s="14">
        <f ca="1">INDIRECT(CONCATENATE("'All DATA'!",O$1,$N11))</f>
        <v>2014</v>
      </c>
      <c r="B11" s="15">
        <f t="shared" ca="1" si="1"/>
        <v>59802</v>
      </c>
      <c r="C11" s="16">
        <f t="shared" ca="1" si="1"/>
        <v>0.47811109996321194</v>
      </c>
      <c r="D11" s="16">
        <f t="shared" ca="1" si="1"/>
        <v>0.40940102337714457</v>
      </c>
      <c r="E11" s="16">
        <f t="shared" ca="1" si="1"/>
        <v>6.8710076586067356E-2</v>
      </c>
      <c r="F11" s="16">
        <f t="shared" ca="1" si="1"/>
        <v>0.22617972643055417</v>
      </c>
      <c r="G11" s="16">
        <f t="shared" ca="1" si="1"/>
        <v>0.25193137353265777</v>
      </c>
      <c r="H11" s="16">
        <f t="shared" ca="1" si="1"/>
        <v>0.42891542088893347</v>
      </c>
      <c r="I11" s="16">
        <f t="shared" ca="1" si="1"/>
        <v>4.9195679074278451E-2</v>
      </c>
      <c r="J11" s="1"/>
      <c r="K11" s="1"/>
      <c r="L11" s="18"/>
      <c r="M11" s="25"/>
      <c r="N11" s="25">
        <f>3+8*($M$1-1)</f>
        <v>3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s="1" customFormat="1" x14ac:dyDescent="0.25">
      <c r="B12" s="24"/>
      <c r="L12" s="18"/>
      <c r="M12" s="25"/>
      <c r="N12" s="25"/>
      <c r="O12" s="25"/>
      <c r="P12" s="25"/>
      <c r="Q12" s="25"/>
      <c r="R12" s="25"/>
      <c r="S12" s="5"/>
      <c r="T12" s="25"/>
      <c r="U12" s="25"/>
      <c r="V12" s="25"/>
      <c r="W12" s="25"/>
      <c r="X12" s="25"/>
      <c r="Y12" s="25"/>
      <c r="Z12" s="25"/>
      <c r="AA12" s="25"/>
      <c r="AB12" s="20"/>
      <c r="AC12" s="20"/>
    </row>
    <row r="13" spans="1:30" s="1" customFormat="1" x14ac:dyDescent="0.25">
      <c r="A13"/>
      <c r="B13" s="24"/>
      <c r="C13"/>
      <c r="D13"/>
      <c r="E13"/>
      <c r="F13"/>
      <c r="G13"/>
      <c r="H13"/>
      <c r="I13"/>
      <c r="L13" s="18"/>
      <c r="M13" s="25"/>
      <c r="N13" s="25"/>
      <c r="O13" s="25"/>
      <c r="P13" s="25"/>
      <c r="Q13" s="25"/>
      <c r="R13" s="5"/>
      <c r="S13" s="25"/>
      <c r="T13" s="25"/>
      <c r="U13" s="25"/>
      <c r="V13" s="25"/>
      <c r="W13" s="25"/>
      <c r="X13" s="25"/>
      <c r="Y13" s="25"/>
      <c r="Z13" s="25"/>
      <c r="AA13" s="25"/>
      <c r="AB13" s="20"/>
      <c r="AC13" s="20"/>
    </row>
    <row r="14" spans="1:30" x14ac:dyDescent="0.25">
      <c r="A14" t="str">
        <f>CONCATENATE("Figure ", RIGHT(A8,LEN(A8)-6))</f>
        <v>Figure 1b.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4" spans="1:29" s="18" customFormat="1" x14ac:dyDescent="0.25">
      <c r="B34" s="24"/>
      <c r="M34" s="25"/>
      <c r="N34" s="25"/>
      <c r="O34" s="25"/>
      <c r="P34" s="25"/>
      <c r="Q34" s="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0"/>
      <c r="AC34" s="20"/>
    </row>
    <row r="35" spans="1:29" s="18" customFormat="1" ht="15.75" thickBot="1" x14ac:dyDescent="0.3">
      <c r="A35" s="11" t="str">
        <f>CONCATENATE("Table ",N35,"a. College Enrollment Rates in the First Year after High School Graduation for Classes 2012 and 2013, School Percentile Distribution")</f>
        <v>Table 2a. College Enrollment Rates in the First Year after High School Graduation for Classes 2012 and 2013, School Percentile Distribution</v>
      </c>
      <c r="B35" s="24"/>
      <c r="M35" s="25"/>
      <c r="N35" s="25">
        <f>2+5*($M$1-1)</f>
        <v>2</v>
      </c>
      <c r="O35" s="25"/>
      <c r="P35" s="25"/>
      <c r="Q35" s="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0"/>
      <c r="AC35" s="20"/>
    </row>
    <row r="36" spans="1:29" s="18" customFormat="1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  <c r="M36" s="25"/>
      <c r="N36" s="25"/>
      <c r="O36" s="25"/>
      <c r="P36" s="25"/>
      <c r="Q36" s="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0"/>
      <c r="AC36" s="20"/>
    </row>
    <row r="37" spans="1:29" s="18" customFormat="1" ht="15.75" thickBot="1" x14ac:dyDescent="0.3">
      <c r="A37" s="14">
        <f ca="1">INDIRECT(CONCATENATE("'ALL DATA'!",O$1,$N37))</f>
        <v>2012</v>
      </c>
      <c r="B37" s="15">
        <f ca="1">INDIRECT(CONCATENATE("'ALL DATA'!",X$1,$N37))</f>
        <v>288</v>
      </c>
      <c r="C37" s="16">
        <f t="shared" ref="C37:C38" ca="1" si="2">INDIRECT(CONCATENATE("'ALL DATA'!",Y$1,$N37))</f>
        <v>0.43973717146433045</v>
      </c>
      <c r="D37" s="16">
        <f t="shared" ref="D37:D38" ca="1" si="3">INDIRECT(CONCATENATE("'ALL DATA'!",Z$1,$N37))</f>
        <v>0.54109149277688595</v>
      </c>
      <c r="E37" s="16">
        <f t="shared" ref="E37:E38" ca="1" si="4">INDIRECT(CONCATENATE("'ALL DATA'!",AA$1,$N37))</f>
        <v>0.64092840797646289</v>
      </c>
      <c r="M37" s="25"/>
      <c r="N37" s="25">
        <f>4+8*($M$1-1)</f>
        <v>4</v>
      </c>
      <c r="O37" s="25"/>
      <c r="P37" s="25"/>
      <c r="Q37" s="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0"/>
      <c r="AC37" s="20"/>
    </row>
    <row r="38" spans="1:29" s="18" customFormat="1" ht="15.75" thickBot="1" x14ac:dyDescent="0.3">
      <c r="A38" s="14">
        <f ca="1">INDIRECT(CONCATENATE("'ALL DATA'!",O$1,$N38))</f>
        <v>2013</v>
      </c>
      <c r="B38" s="15">
        <f ca="1">INDIRECT(CONCATENATE("'ALL DATA'!",X$1,$N38))</f>
        <v>346</v>
      </c>
      <c r="C38" s="16">
        <f t="shared" ca="1" si="2"/>
        <v>0.42307692307692307</v>
      </c>
      <c r="D38" s="16">
        <f t="shared" ca="1" si="3"/>
        <v>0.54411917367382956</v>
      </c>
      <c r="E38" s="16">
        <f t="shared" ca="1" si="4"/>
        <v>0.64948453608247425</v>
      </c>
      <c r="M38" s="25"/>
      <c r="N38" s="25">
        <f>5+8*($M$1-1)</f>
        <v>5</v>
      </c>
      <c r="O38" s="25"/>
      <c r="P38" s="25"/>
      <c r="Q38" s="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0"/>
      <c r="AC38" s="20"/>
    </row>
    <row r="39" spans="1:29" s="18" customFormat="1" x14ac:dyDescent="0.25">
      <c r="B39" s="24"/>
      <c r="M39" s="25"/>
      <c r="N39" s="25"/>
      <c r="O39" s="25"/>
      <c r="P39" s="25"/>
      <c r="Q39" s="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0"/>
      <c r="AC39" s="20"/>
    </row>
    <row r="40" spans="1:29" s="18" customFormat="1" x14ac:dyDescent="0.25">
      <c r="B40" s="24"/>
      <c r="M40" s="25"/>
      <c r="N40" s="25"/>
      <c r="O40" s="25"/>
      <c r="P40" s="25"/>
      <c r="Q40" s="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0"/>
      <c r="AC40" s="20"/>
    </row>
    <row r="41" spans="1:29" ht="15.75" thickBot="1" x14ac:dyDescent="0.3">
      <c r="A41" s="11" t="str">
        <f>CONCATENATE("Table ",N41,"b. College Enrollment Rates in the First Year after High School Graduation for Classes 2012 and 2013,  Student-Weighted Totals")</f>
        <v>Table 2b. College Enrollment Rates in the First Year after High School Graduation for Classes 2012 and 2013,  Student-Weighted Totals</v>
      </c>
      <c r="C41" s="10"/>
      <c r="D41" s="10"/>
      <c r="E41" s="10"/>
      <c r="F41" s="10"/>
      <c r="G41" s="10"/>
      <c r="H41" s="10"/>
      <c r="I41" s="10"/>
      <c r="N41" s="25">
        <f>2+5*($M$1-1)</f>
        <v>2</v>
      </c>
    </row>
    <row r="42" spans="1:29" s="10" customFormat="1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  <c r="K42"/>
      <c r="L42" s="18"/>
      <c r="M42" s="25"/>
      <c r="N42" s="25"/>
      <c r="O42" s="25"/>
      <c r="P42" s="25"/>
      <c r="Q42" s="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0"/>
      <c r="AC42" s="20"/>
    </row>
    <row r="43" spans="1:29" ht="15.75" thickBot="1" x14ac:dyDescent="0.3">
      <c r="A43" s="14">
        <f ca="1">INDIRECT(CONCATENATE("'All DATA'!",O$1,$N43))</f>
        <v>2012</v>
      </c>
      <c r="B43" s="15">
        <f t="shared" ref="B43:I43" ca="1" si="5">INDIRECT(CONCATENATE("'All DATA'!",P$1,$N43))</f>
        <v>48497</v>
      </c>
      <c r="C43" s="16">
        <f t="shared" ca="1" si="5"/>
        <v>0.5464667917603151</v>
      </c>
      <c r="D43" s="16">
        <f t="shared" ca="1" si="5"/>
        <v>0.45994597603975501</v>
      </c>
      <c r="E43" s="16">
        <f t="shared" ca="1" si="5"/>
        <v>8.6520815720560029E-2</v>
      </c>
      <c r="F43" s="16">
        <f t="shared" ca="1" si="5"/>
        <v>0.28420314658638679</v>
      </c>
      <c r="G43" s="16">
        <f t="shared" ca="1" si="5"/>
        <v>0.26226364517392831</v>
      </c>
      <c r="H43" s="16">
        <f t="shared" ca="1" si="5"/>
        <v>0.48254531208115964</v>
      </c>
      <c r="I43" s="16">
        <f t="shared" ca="1" si="5"/>
        <v>6.3921479679155416E-2</v>
      </c>
      <c r="J43" s="10"/>
      <c r="N43" s="25">
        <f>4+8*($M$1-1)</f>
        <v>4</v>
      </c>
    </row>
    <row r="44" spans="1:29" ht="15.75" thickBot="1" x14ac:dyDescent="0.3">
      <c r="A44" s="14">
        <f ca="1">INDIRECT(CONCATENATE("'All DATA'!",O$1,$N44))</f>
        <v>2013</v>
      </c>
      <c r="B44" s="15">
        <f t="shared" ref="B44" ca="1" si="6">INDIRECT(CONCATENATE("'All DATA'!",P$1,$N44))</f>
        <v>65068</v>
      </c>
      <c r="C44" s="16">
        <f t="shared" ref="C44" ca="1" si="7">INDIRECT(CONCATENATE("'All DATA'!",Q$1,$N44))</f>
        <v>0.54665887994098483</v>
      </c>
      <c r="D44" s="16">
        <f t="shared" ref="D44" ca="1" si="8">INDIRECT(CONCATENATE("'All DATA'!",R$1,$N44))</f>
        <v>0.47081514723058954</v>
      </c>
      <c r="E44" s="16">
        <f t="shared" ref="E44" ca="1" si="9">INDIRECT(CONCATENATE("'All DATA'!",S$1,$N44))</f>
        <v>7.5843732710395281E-2</v>
      </c>
      <c r="F44" s="16">
        <f t="shared" ref="F44" ca="1" si="10">INDIRECT(CONCATENATE("'All DATA'!",T$1,$N44))</f>
        <v>0.27895432470646092</v>
      </c>
      <c r="G44" s="16">
        <f t="shared" ref="G44" ca="1" si="11">INDIRECT(CONCATENATE("'All DATA'!",U$1,$N44))</f>
        <v>0.26770455523452386</v>
      </c>
      <c r="H44" s="16">
        <f t="shared" ref="H44" ca="1" si="12">INDIRECT(CONCATENATE("'All DATA'!",V$1,$N44))</f>
        <v>0.49279215589844472</v>
      </c>
      <c r="I44" s="16">
        <f t="shared" ref="I44" ca="1" si="13">INDIRECT(CONCATENATE("'All DATA'!",W$1,$N44))</f>
        <v>5.3866724042540115E-2</v>
      </c>
      <c r="J44" s="10"/>
      <c r="N44" s="25">
        <f>5+8*($M$1-1)</f>
        <v>5</v>
      </c>
    </row>
    <row r="45" spans="1:29" x14ac:dyDescent="0.25">
      <c r="A45" s="10"/>
      <c r="C45" s="10"/>
      <c r="D45" s="10"/>
      <c r="E45" s="10"/>
      <c r="F45" s="10"/>
      <c r="G45" s="10"/>
      <c r="H45" s="10"/>
      <c r="I45" s="10"/>
      <c r="J45" s="10"/>
    </row>
    <row r="46" spans="1:29" x14ac:dyDescent="0.25">
      <c r="A46" s="10"/>
      <c r="C46" s="10"/>
      <c r="D46" s="10"/>
      <c r="E46" s="10"/>
      <c r="F46" s="10"/>
      <c r="G46" s="10"/>
      <c r="H46" s="10"/>
      <c r="I46" s="10"/>
      <c r="J46" s="10"/>
    </row>
    <row r="47" spans="1:29" x14ac:dyDescent="0.25">
      <c r="A47" s="10" t="str">
        <f>CONCATENATE("Figure ", RIGHT(A41,LEN(A41)-6))</f>
        <v>Figure 2b. College Enrollment Rates in the First Year after High School Graduation for Classes 2012 and 2013,  Student-Weighted Totals</v>
      </c>
      <c r="C47" s="10"/>
      <c r="D47" s="10"/>
      <c r="E47" s="10"/>
      <c r="F47" s="10"/>
      <c r="G47" s="10"/>
      <c r="H47" s="10"/>
      <c r="I47" s="10"/>
      <c r="J47" s="10"/>
    </row>
    <row r="48" spans="1:29" x14ac:dyDescent="0.25">
      <c r="A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25">
      <c r="A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25">
      <c r="A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5">
      <c r="A51" s="10"/>
      <c r="C51" s="10"/>
      <c r="D51" s="10"/>
      <c r="E51" s="10"/>
      <c r="F51" s="10"/>
      <c r="G51" s="10"/>
      <c r="H51" s="10"/>
      <c r="I51" s="10"/>
      <c r="J51" s="10"/>
    </row>
    <row r="52" spans="1:10" x14ac:dyDescent="0.25">
      <c r="A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25">
      <c r="A53" s="10"/>
      <c r="C53" s="10"/>
      <c r="D53" s="10"/>
      <c r="E53" s="10"/>
      <c r="F53" s="10"/>
      <c r="G53" s="10"/>
      <c r="H53" s="10"/>
      <c r="I53" s="10"/>
      <c r="J53" s="10"/>
    </row>
    <row r="54" spans="1:10" x14ac:dyDescent="0.25">
      <c r="A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5">
      <c r="A55" s="10"/>
      <c r="C55" s="10"/>
      <c r="D55" s="10"/>
      <c r="E55" s="10"/>
      <c r="F55" s="10"/>
      <c r="G55" s="10"/>
      <c r="H55" s="10"/>
      <c r="I55" s="10"/>
      <c r="J55" s="10"/>
    </row>
    <row r="56" spans="1:10" x14ac:dyDescent="0.25">
      <c r="A56" s="10"/>
      <c r="C56" s="10"/>
      <c r="D56" s="10"/>
      <c r="E56" s="10"/>
      <c r="F56" s="10"/>
      <c r="G56" s="10"/>
      <c r="H56" s="10"/>
      <c r="I56" s="10"/>
      <c r="J56" s="10"/>
    </row>
    <row r="57" spans="1:10" x14ac:dyDescent="0.25">
      <c r="A57" s="10"/>
      <c r="C57" s="10"/>
      <c r="D57" s="10"/>
      <c r="E57" s="10"/>
      <c r="F57" s="10"/>
      <c r="G57" s="10"/>
      <c r="H57" s="10"/>
      <c r="I57" s="10"/>
      <c r="J57" s="10"/>
    </row>
    <row r="58" spans="1:10" x14ac:dyDescent="0.25">
      <c r="A58" s="10"/>
      <c r="C58" s="10"/>
      <c r="D58" s="10"/>
      <c r="E58" s="10"/>
      <c r="F58" s="10"/>
      <c r="G58" s="10"/>
      <c r="H58" s="10"/>
      <c r="I58" s="10"/>
      <c r="J58" s="10"/>
    </row>
    <row r="59" spans="1:10" x14ac:dyDescent="0.25">
      <c r="A59" s="10"/>
      <c r="C59" s="10"/>
      <c r="D59" s="10"/>
      <c r="E59" s="10"/>
      <c r="F59" s="10"/>
      <c r="G59" s="10"/>
      <c r="H59" s="10"/>
      <c r="I59" s="10"/>
      <c r="J59" s="10"/>
    </row>
    <row r="60" spans="1:10" x14ac:dyDescent="0.25">
      <c r="A60" s="10"/>
      <c r="C60" s="10"/>
      <c r="D60" s="10"/>
      <c r="E60" s="10"/>
      <c r="F60" s="10"/>
      <c r="G60" s="10"/>
      <c r="H60" s="10"/>
      <c r="I60" s="10"/>
      <c r="J60" s="10"/>
    </row>
    <row r="61" spans="1:10" x14ac:dyDescent="0.25">
      <c r="A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25">
      <c r="A62" s="10"/>
      <c r="C62" s="10"/>
      <c r="D62" s="10"/>
      <c r="E62" s="10"/>
      <c r="F62" s="10"/>
      <c r="G62" s="10"/>
      <c r="H62" s="10"/>
      <c r="I62" s="10"/>
      <c r="J62" s="10"/>
    </row>
    <row r="63" spans="1:10" x14ac:dyDescent="0.25">
      <c r="A63" s="10"/>
      <c r="C63" s="10"/>
      <c r="D63" s="10"/>
      <c r="E63" s="10"/>
      <c r="F63" s="10"/>
      <c r="G63" s="10"/>
      <c r="H63" s="10"/>
      <c r="I63" s="10"/>
      <c r="J63" s="10"/>
    </row>
    <row r="64" spans="1:10" x14ac:dyDescent="0.25">
      <c r="A64" s="10"/>
      <c r="C64" s="10"/>
      <c r="D64" s="10"/>
      <c r="E64" s="10"/>
      <c r="F64" s="10"/>
      <c r="G64" s="10"/>
      <c r="H64" s="10"/>
      <c r="I64" s="10"/>
      <c r="J64" s="10"/>
    </row>
    <row r="65" spans="1:29" x14ac:dyDescent="0.25">
      <c r="A65" s="10"/>
      <c r="C65" s="10"/>
      <c r="D65" s="10"/>
      <c r="E65" s="10"/>
      <c r="F65" s="10"/>
      <c r="G65" s="10"/>
      <c r="H65" s="10"/>
      <c r="I65" s="10"/>
      <c r="J65" s="10"/>
    </row>
    <row r="66" spans="1:29" x14ac:dyDescent="0.25">
      <c r="A66" s="10"/>
      <c r="C66" s="10"/>
      <c r="D66" s="10"/>
      <c r="E66" s="10"/>
      <c r="F66" s="10"/>
      <c r="G66" s="10"/>
      <c r="H66" s="10"/>
      <c r="I66" s="10"/>
      <c r="J66" s="10"/>
    </row>
    <row r="67" spans="1:29" x14ac:dyDescent="0.25">
      <c r="A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29" s="18" customFormat="1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3a. College Enrollment Rates in the First Two Years after High School Graduation for Classes 2011 and 2012,  School Percentile Distribution</v>
      </c>
      <c r="B68" s="24"/>
      <c r="M68" s="25"/>
      <c r="N68" s="25">
        <f>3+5*($M$1-1)</f>
        <v>3</v>
      </c>
      <c r="O68" s="25"/>
      <c r="P68" s="25"/>
      <c r="Q68" s="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0"/>
      <c r="AC68" s="20"/>
    </row>
    <row r="69" spans="1:29" s="18" customFormat="1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  <c r="M69" s="25"/>
      <c r="N69" s="25"/>
      <c r="O69" s="25"/>
      <c r="P69" s="25"/>
      <c r="Q69" s="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0"/>
      <c r="AC69" s="20"/>
    </row>
    <row r="70" spans="1:29" s="18" customFormat="1" ht="15.75" thickBot="1" x14ac:dyDescent="0.3">
      <c r="A70" s="14">
        <f ca="1">INDIRECT(CONCATENATE("'ALL DATA'!",O$1,$N70))</f>
        <v>2011</v>
      </c>
      <c r="B70" s="15">
        <f ca="1">INDIRECT(CONCATENATE("'ALL DATA'!",X$1,$N70))</f>
        <v>287</v>
      </c>
      <c r="C70" s="16">
        <f t="shared" ref="C70:C71" ca="1" si="14">INDIRECT(CONCATENATE("'ALL DATA'!",Y$1,$N70))</f>
        <v>0.51933701657458564</v>
      </c>
      <c r="D70" s="16">
        <f t="shared" ref="D70:D71" ca="1" si="15">INDIRECT(CONCATENATE("'ALL DATA'!",Z$1,$N70))</f>
        <v>0.640625</v>
      </c>
      <c r="E70" s="16">
        <f t="shared" ref="E70:E71" ca="1" si="16">INDIRECT(CONCATENATE("'ALL DATA'!",AA$1,$N70))</f>
        <v>0.72514619883040932</v>
      </c>
      <c r="M70" s="25"/>
      <c r="N70" s="25">
        <f>6+8*($M$1-1)</f>
        <v>6</v>
      </c>
      <c r="O70" s="25"/>
      <c r="P70" s="25"/>
      <c r="Q70" s="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0"/>
      <c r="AC70" s="20"/>
    </row>
    <row r="71" spans="1:29" s="18" customFormat="1" ht="15.75" thickBot="1" x14ac:dyDescent="0.3">
      <c r="A71" s="14">
        <f ca="1">INDIRECT(CONCATENATE("'ALL DATA'!",O$1,$N71))</f>
        <v>2012</v>
      </c>
      <c r="B71" s="15">
        <f ca="1">INDIRECT(CONCATENATE("'ALL DATA'!",X$1,$N71))</f>
        <v>288</v>
      </c>
      <c r="C71" s="16">
        <f t="shared" ca="1" si="14"/>
        <v>0.49006051535658512</v>
      </c>
      <c r="D71" s="16">
        <f t="shared" ca="1" si="15"/>
        <v>0.60228424058211294</v>
      </c>
      <c r="E71" s="16">
        <f t="shared" ca="1" si="16"/>
        <v>0.69828481819072818</v>
      </c>
      <c r="M71" s="25"/>
      <c r="N71" s="25">
        <f>7+8*($M$1-1)</f>
        <v>7</v>
      </c>
      <c r="O71" s="25"/>
      <c r="P71" s="25"/>
      <c r="Q71" s="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0"/>
      <c r="AC71" s="20"/>
    </row>
    <row r="72" spans="1:29" s="18" customFormat="1" x14ac:dyDescent="0.25">
      <c r="B72" s="24"/>
      <c r="M72" s="25"/>
      <c r="N72" s="25"/>
      <c r="O72" s="25"/>
      <c r="P72" s="25"/>
      <c r="Q72" s="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0"/>
      <c r="AC72" s="20"/>
    </row>
    <row r="73" spans="1:29" s="18" customFormat="1" x14ac:dyDescent="0.25">
      <c r="B73" s="24"/>
      <c r="M73" s="25"/>
      <c r="N73" s="25"/>
      <c r="O73" s="25"/>
      <c r="P73" s="25"/>
      <c r="Q73" s="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0"/>
      <c r="AC73" s="20"/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3b. College Enrollment Rates in the First Two Years after High School Graduation for Class 2011 and 2012,  Student-Weighted Totals</v>
      </c>
      <c r="C74" s="10"/>
      <c r="D74" s="10"/>
      <c r="E74" s="10"/>
      <c r="F74" s="10"/>
      <c r="G74" s="10"/>
      <c r="H74" s="10"/>
      <c r="I74" s="10"/>
      <c r="J74" s="10"/>
      <c r="K74" s="10"/>
      <c r="N74" s="25">
        <f>3+5*($M$1-1)</f>
        <v>3</v>
      </c>
    </row>
    <row r="75" spans="1:29" s="10" customFormat="1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M75" s="25"/>
      <c r="N75" s="26"/>
      <c r="O75" s="25"/>
      <c r="P75" s="25"/>
      <c r="Q75" s="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0"/>
      <c r="AC75" s="20"/>
    </row>
    <row r="76" spans="1:29" s="18" customFormat="1" ht="15.75" thickBot="1" x14ac:dyDescent="0.3">
      <c r="A76" s="14">
        <f t="shared" ref="A76:I76" ca="1" si="17">INDIRECT(CONCATENATE("'All DATA'!",O$1,$N76))</f>
        <v>2011</v>
      </c>
      <c r="B76" s="15">
        <f t="shared" ca="1" si="17"/>
        <v>47902</v>
      </c>
      <c r="C76" s="16">
        <f t="shared" ca="1" si="17"/>
        <v>0.62295937539142421</v>
      </c>
      <c r="D76" s="16">
        <f t="shared" ca="1" si="17"/>
        <v>0.52824516721640014</v>
      </c>
      <c r="E76" s="16">
        <f t="shared" ca="1" si="17"/>
        <v>9.4714208175024003E-2</v>
      </c>
      <c r="F76" s="16">
        <f t="shared" ca="1" si="17"/>
        <v>0.34664523401945641</v>
      </c>
      <c r="G76" s="16">
        <f t="shared" ca="1" si="17"/>
        <v>0.27631414137196775</v>
      </c>
      <c r="H76" s="16">
        <f t="shared" ca="1" si="17"/>
        <v>0.55408959959918169</v>
      </c>
      <c r="I76" s="16">
        <f t="shared" ca="1" si="17"/>
        <v>6.8869775792242502E-2</v>
      </c>
      <c r="K76" s="5"/>
      <c r="L76" s="5"/>
      <c r="M76" s="25"/>
      <c r="N76" s="25">
        <f>6+8*($M$1-1)</f>
        <v>6</v>
      </c>
      <c r="O76" s="25"/>
      <c r="P76" s="25"/>
      <c r="Q76" s="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0"/>
      <c r="AC76" s="20"/>
    </row>
    <row r="77" spans="1:29" s="10" customFormat="1" ht="15.75" thickBot="1" x14ac:dyDescent="0.3">
      <c r="A77" s="14">
        <f ca="1">INDIRECT(CONCATENATE("'All DATA'!",O$1,$N77))</f>
        <v>2012</v>
      </c>
      <c r="B77" s="15">
        <f t="shared" ref="B77:I77" ca="1" si="18">INDIRECT(CONCATENATE("'All DATA'!",P$1,$N77))</f>
        <v>48497</v>
      </c>
      <c r="C77" s="16">
        <f t="shared" ca="1" si="18"/>
        <v>0.60743963544136748</v>
      </c>
      <c r="D77" s="16">
        <f t="shared" ca="1" si="18"/>
        <v>0.50986658968595999</v>
      </c>
      <c r="E77" s="16">
        <f t="shared" ca="1" si="18"/>
        <v>9.7573045755407553E-2</v>
      </c>
      <c r="F77" s="16">
        <f t="shared" ca="1" si="18"/>
        <v>0.3316700002061983</v>
      </c>
      <c r="G77" s="16">
        <f t="shared" ca="1" si="18"/>
        <v>0.27576963523516917</v>
      </c>
      <c r="H77" s="16">
        <f t="shared" ca="1" si="18"/>
        <v>0.53343505783862921</v>
      </c>
      <c r="I77" s="16">
        <f t="shared" ca="1" si="18"/>
        <v>7.400457760273832E-2</v>
      </c>
      <c r="K77" s="5"/>
      <c r="L77" s="5"/>
      <c r="M77" s="25"/>
      <c r="N77" s="25">
        <f>7+8*($M$1-1)</f>
        <v>7</v>
      </c>
      <c r="O77" s="25"/>
      <c r="P77" s="25"/>
      <c r="Q77" s="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0"/>
      <c r="AC77" s="20"/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10"/>
      <c r="L78" s="18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s="10" customFormat="1" x14ac:dyDescent="0.25">
      <c r="B79" s="24"/>
      <c r="L79" s="18"/>
      <c r="M79" s="25"/>
      <c r="N79" s="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0"/>
      <c r="AC79" s="20"/>
    </row>
    <row r="80" spans="1:29" s="10" customFormat="1" x14ac:dyDescent="0.25">
      <c r="A80" s="10" t="str">
        <f>CONCATENATE("Figure ", RIGHT(A74,LEN(A74)-6))</f>
        <v>Figure 3b. College Enrollment Rates in the First Two Years after High School Graduation for Class 2011 and 2012,  Student-Weighted Totals</v>
      </c>
      <c r="B80" s="24"/>
      <c r="L80" s="18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0"/>
      <c r="AC80" s="20"/>
    </row>
    <row r="81" spans="2:29" s="10" customFormat="1" x14ac:dyDescent="0.25">
      <c r="B81" s="24"/>
      <c r="L81" s="18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0"/>
      <c r="AC81" s="20"/>
    </row>
    <row r="82" spans="2:29" s="10" customFormat="1" x14ac:dyDescent="0.25">
      <c r="B82" s="24"/>
      <c r="L82" s="18"/>
      <c r="M82" s="25"/>
      <c r="N82" s="25"/>
      <c r="O82" s="25"/>
      <c r="P82" s="25"/>
      <c r="Q82" s="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0"/>
      <c r="AC82" s="20"/>
    </row>
    <row r="83" spans="2:29" s="10" customFormat="1" x14ac:dyDescent="0.25">
      <c r="B83" s="24"/>
      <c r="L83" s="18"/>
      <c r="M83" s="25"/>
      <c r="N83" s="25"/>
      <c r="O83" s="25"/>
      <c r="P83" s="25"/>
      <c r="Q83" s="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0"/>
      <c r="AC83" s="20"/>
    </row>
    <row r="84" spans="2:29" s="10" customFormat="1" x14ac:dyDescent="0.25">
      <c r="B84" s="24"/>
      <c r="L84" s="18"/>
      <c r="M84" s="25"/>
      <c r="N84" s="25"/>
      <c r="O84" s="25"/>
      <c r="P84" s="25"/>
      <c r="Q84" s="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0"/>
      <c r="AC84" s="20"/>
    </row>
    <row r="85" spans="2:29" s="10" customFormat="1" x14ac:dyDescent="0.25">
      <c r="B85" s="24"/>
      <c r="L85" s="18"/>
      <c r="M85" s="25"/>
      <c r="N85" s="25"/>
      <c r="O85" s="25"/>
      <c r="P85" s="25"/>
      <c r="Q85" s="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0"/>
      <c r="AC85" s="20"/>
    </row>
    <row r="86" spans="2:29" s="10" customFormat="1" x14ac:dyDescent="0.25">
      <c r="B86" s="24"/>
      <c r="L86" s="18"/>
      <c r="M86" s="25"/>
      <c r="N86" s="25"/>
      <c r="O86" s="25"/>
      <c r="P86" s="25"/>
      <c r="Q86" s="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0"/>
      <c r="AC86" s="20"/>
    </row>
    <row r="87" spans="2:29" s="10" customFormat="1" x14ac:dyDescent="0.25">
      <c r="B87" s="24"/>
      <c r="L87" s="18"/>
      <c r="M87" s="25"/>
      <c r="N87" s="25"/>
      <c r="O87" s="25"/>
      <c r="P87" s="25"/>
      <c r="Q87" s="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0"/>
      <c r="AC87" s="20"/>
    </row>
    <row r="88" spans="2:29" s="10" customFormat="1" x14ac:dyDescent="0.25">
      <c r="B88" s="24"/>
      <c r="L88" s="18"/>
      <c r="M88" s="25"/>
      <c r="N88" s="25"/>
      <c r="O88" s="25"/>
      <c r="P88" s="25"/>
      <c r="Q88" s="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0"/>
      <c r="AC88" s="20"/>
    </row>
    <row r="89" spans="2:29" s="10" customFormat="1" x14ac:dyDescent="0.25">
      <c r="B89" s="24"/>
      <c r="L89" s="18"/>
      <c r="M89" s="25"/>
      <c r="N89" s="25"/>
      <c r="O89" s="25"/>
      <c r="P89" s="25"/>
      <c r="Q89" s="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0"/>
      <c r="AC89" s="20"/>
    </row>
    <row r="90" spans="2:29" s="10" customFormat="1" x14ac:dyDescent="0.25">
      <c r="B90" s="24"/>
      <c r="L90" s="18"/>
      <c r="M90" s="25"/>
      <c r="N90" s="25"/>
      <c r="O90" s="25"/>
      <c r="P90" s="25"/>
      <c r="Q90" s="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0"/>
      <c r="AC90" s="20"/>
    </row>
    <row r="91" spans="2:29" s="10" customFormat="1" x14ac:dyDescent="0.25">
      <c r="B91" s="24"/>
      <c r="L91" s="18"/>
      <c r="M91" s="25"/>
      <c r="N91" s="25"/>
      <c r="O91" s="25"/>
      <c r="P91" s="25"/>
      <c r="Q91" s="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0"/>
      <c r="AC91" s="20"/>
    </row>
    <row r="92" spans="2:29" s="10" customFormat="1" x14ac:dyDescent="0.25">
      <c r="B92" s="24"/>
      <c r="L92" s="18"/>
      <c r="M92" s="25"/>
      <c r="N92" s="25"/>
      <c r="O92" s="25"/>
      <c r="P92" s="25"/>
      <c r="Q92" s="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0"/>
      <c r="AC92" s="20"/>
    </row>
    <row r="93" spans="2:29" s="10" customFormat="1" x14ac:dyDescent="0.25">
      <c r="B93" s="24"/>
      <c r="L93" s="18"/>
      <c r="M93" s="25"/>
      <c r="N93" s="25"/>
      <c r="O93" s="25"/>
      <c r="P93" s="25"/>
      <c r="Q93" s="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0"/>
      <c r="AC93" s="20"/>
    </row>
    <row r="94" spans="2:29" s="10" customFormat="1" x14ac:dyDescent="0.25">
      <c r="B94" s="24"/>
      <c r="L94" s="18"/>
      <c r="M94" s="25"/>
      <c r="N94" s="25"/>
      <c r="O94" s="25"/>
      <c r="P94" s="25"/>
      <c r="Q94" s="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0"/>
      <c r="AC94" s="20"/>
    </row>
    <row r="95" spans="2:29" s="10" customFormat="1" x14ac:dyDescent="0.25">
      <c r="B95" s="24"/>
      <c r="L95" s="18"/>
      <c r="M95" s="25"/>
      <c r="N95" s="25"/>
      <c r="O95" s="25"/>
      <c r="P95" s="25"/>
      <c r="Q95" s="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0"/>
      <c r="AC95" s="20"/>
    </row>
    <row r="96" spans="2:29" s="10" customFormat="1" x14ac:dyDescent="0.25">
      <c r="B96" s="24"/>
      <c r="L96" s="18"/>
      <c r="M96" s="25"/>
      <c r="N96" s="25"/>
      <c r="O96" s="25"/>
      <c r="P96" s="25"/>
      <c r="Q96" s="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0"/>
      <c r="AC96" s="20"/>
    </row>
    <row r="97" spans="1:29" s="10" customFormat="1" x14ac:dyDescent="0.25">
      <c r="B97" s="24"/>
      <c r="L97" s="18"/>
      <c r="M97" s="25"/>
      <c r="N97" s="25"/>
      <c r="O97" s="25"/>
      <c r="P97" s="25"/>
      <c r="Q97" s="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0"/>
      <c r="AC97" s="20"/>
    </row>
    <row r="98" spans="1:29" s="10" customFormat="1" x14ac:dyDescent="0.25">
      <c r="B98" s="24"/>
      <c r="L98" s="18"/>
      <c r="M98" s="25"/>
      <c r="N98" s="25"/>
      <c r="O98" s="25"/>
      <c r="P98" s="25"/>
      <c r="Q98" s="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0"/>
      <c r="AC98" s="20"/>
    </row>
    <row r="99" spans="1:29" s="10" customFormat="1" x14ac:dyDescent="0.25">
      <c r="A99"/>
      <c r="B99" s="24"/>
      <c r="C99"/>
      <c r="D99"/>
      <c r="E99"/>
      <c r="F99"/>
      <c r="G99"/>
      <c r="H99"/>
      <c r="I99"/>
      <c r="J99"/>
      <c r="K99"/>
      <c r="L99" s="18"/>
      <c r="M99" s="25"/>
      <c r="N99" s="25"/>
      <c r="O99" s="25"/>
      <c r="P99" s="25"/>
      <c r="Q99" s="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0"/>
      <c r="AC99" s="20"/>
    </row>
    <row r="100" spans="1:29" s="10" customFormat="1" x14ac:dyDescent="0.25">
      <c r="B100" s="24"/>
      <c r="L100" s="18"/>
      <c r="M100" s="25"/>
      <c r="N100" s="25"/>
      <c r="O100" s="25"/>
      <c r="P100" s="25"/>
      <c r="Q100" s="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0"/>
      <c r="AC100" s="20"/>
    </row>
    <row r="101" spans="1:29" s="18" customFormat="1" ht="15.75" thickBot="1" x14ac:dyDescent="0.3">
      <c r="A101" s="11" t="str">
        <f>CONCATENATE("Table ",N101,"a. Persistence Rates from First to Second Year of College for Class of 2012, School Percentile Distribution")</f>
        <v>Table 4a. Persistence Rates from First to Second Year of College for Class of 2012, School Percentile Distribution</v>
      </c>
      <c r="B101" s="24"/>
      <c r="M101" s="25"/>
      <c r="N101" s="25">
        <f>4+5*($M$1-1)</f>
        <v>4</v>
      </c>
      <c r="O101" s="25"/>
      <c r="P101" s="25"/>
      <c r="Q101" s="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0"/>
      <c r="AC101" s="20"/>
    </row>
    <row r="102" spans="1:29" s="18" customFormat="1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  <c r="M102" s="25"/>
      <c r="N102" s="25"/>
      <c r="O102" s="25"/>
      <c r="P102" s="25"/>
      <c r="Q102" s="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0"/>
      <c r="AC102" s="20"/>
    </row>
    <row r="103" spans="1:29" s="18" customFormat="1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288</v>
      </c>
      <c r="C103" s="16">
        <f t="shared" ref="C103" ca="1" si="19">INDIRECT(CONCATENATE("'ALL DATA'!",Y$1,$N103))</f>
        <v>0.59740259740259738</v>
      </c>
      <c r="D103" s="16">
        <f t="shared" ref="D103" ca="1" si="20">INDIRECT(CONCATENATE("'ALL DATA'!",Z$1,$N103))</f>
        <v>0.6912242686890574</v>
      </c>
      <c r="E103" s="16">
        <f t="shared" ref="E103" ca="1" si="21">INDIRECT(CONCATENATE("'ALL DATA'!",AA$1,$N103))</f>
        <v>0.77011494252873558</v>
      </c>
      <c r="M103" s="25"/>
      <c r="N103" s="25">
        <f>8+8*($M$1-1)</f>
        <v>8</v>
      </c>
      <c r="O103" s="25"/>
      <c r="P103" s="25"/>
      <c r="Q103" s="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0"/>
      <c r="AC103" s="20"/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4b. Persistence Rates from First to Second Year of College for Class of 2012, Student-Weighted Totals</v>
      </c>
      <c r="C106" s="10"/>
      <c r="D106" s="10"/>
      <c r="E106" s="10"/>
      <c r="F106" s="10"/>
      <c r="G106" s="10"/>
      <c r="H106" s="10"/>
      <c r="I106" s="10"/>
      <c r="J106" s="10"/>
      <c r="K106" s="10"/>
      <c r="N106" s="25">
        <f>4+5*($M$1-1)</f>
        <v>4</v>
      </c>
    </row>
    <row r="107" spans="1:29" s="10" customFormat="1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M107" s="25"/>
      <c r="N107" s="26"/>
      <c r="O107" s="25"/>
      <c r="P107" s="25"/>
      <c r="Q107" s="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0"/>
      <c r="AC107" s="20"/>
    </row>
    <row r="108" spans="1:29" s="10" customFormat="1" ht="15.75" thickBot="1" x14ac:dyDescent="0.3">
      <c r="A108" s="14">
        <f ca="1">INDIRECT(CONCATENATE("'All DATA'!",O$1,$N108))</f>
        <v>2012</v>
      </c>
      <c r="B108" s="15">
        <f t="shared" ref="B108:I108" ca="1" si="22">INDIRECT(CONCATENATE("'All DATA'!",P$1,$N108))</f>
        <v>26502</v>
      </c>
      <c r="C108" s="16">
        <f t="shared" ca="1" si="22"/>
        <v>0.71704022337936757</v>
      </c>
      <c r="D108" s="16">
        <f t="shared" ca="1" si="22"/>
        <v>0.70801578050748681</v>
      </c>
      <c r="E108" s="16">
        <f t="shared" ca="1" si="22"/>
        <v>0.76501429933269782</v>
      </c>
      <c r="F108" s="16">
        <f t="shared" ca="1" si="22"/>
        <v>0.62831023724878476</v>
      </c>
      <c r="G108" s="16">
        <f t="shared" ca="1" si="22"/>
        <v>0.81319286107398381</v>
      </c>
      <c r="H108" s="16">
        <f t="shared" ca="1" si="22"/>
        <v>0.71186223399709425</v>
      </c>
      <c r="I108" s="16">
        <f t="shared" ca="1" si="22"/>
        <v>0.75612903225806449</v>
      </c>
      <c r="K108" s="5"/>
      <c r="L108" s="5"/>
      <c r="M108" s="25"/>
      <c r="N108" s="25">
        <f>8+8*($M$1-1)</f>
        <v>8</v>
      </c>
      <c r="O108" s="25"/>
      <c r="P108" s="25"/>
      <c r="Q108" s="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0"/>
      <c r="AC108" s="20"/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10"/>
      <c r="L109" s="18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s="10" customFormat="1" x14ac:dyDescent="0.25">
      <c r="B110" s="24"/>
      <c r="L110" s="18"/>
      <c r="M110" s="25"/>
      <c r="N110" s="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0"/>
      <c r="AC110" s="20"/>
    </row>
    <row r="111" spans="1:29" s="10" customFormat="1" x14ac:dyDescent="0.25">
      <c r="A111" s="10" t="str">
        <f>CONCATENATE("Figure ", RIGHT(A106,LEN(A106)-6))</f>
        <v>Figure 4b. Persistence Rates from First to Second Year of College for Class of 2012, Student-Weighted Totals</v>
      </c>
      <c r="B111" s="24"/>
      <c r="L111" s="18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0"/>
      <c r="AC111" s="20"/>
    </row>
    <row r="112" spans="1:29" s="10" customFormat="1" x14ac:dyDescent="0.25">
      <c r="B112" s="24"/>
      <c r="L112" s="18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0"/>
      <c r="AC112" s="20"/>
    </row>
    <row r="113" spans="2:29" s="10" customFormat="1" x14ac:dyDescent="0.25">
      <c r="B113" s="24"/>
      <c r="L113" s="18"/>
      <c r="M113" s="25"/>
      <c r="N113" s="25"/>
      <c r="O113" s="25"/>
      <c r="P113" s="25"/>
      <c r="Q113" s="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0"/>
      <c r="AC113" s="20"/>
    </row>
    <row r="114" spans="2:29" s="10" customFormat="1" x14ac:dyDescent="0.25">
      <c r="B114" s="24"/>
      <c r="L114" s="18"/>
      <c r="M114" s="25"/>
      <c r="N114" s="25"/>
      <c r="O114" s="25"/>
      <c r="P114" s="25"/>
      <c r="Q114" s="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0"/>
      <c r="AC114" s="20"/>
    </row>
    <row r="115" spans="2:29" s="10" customFormat="1" x14ac:dyDescent="0.25">
      <c r="B115" s="24"/>
      <c r="L115" s="18"/>
      <c r="M115" s="25"/>
      <c r="N115" s="25"/>
      <c r="O115" s="25"/>
      <c r="P115" s="25"/>
      <c r="Q115" s="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0"/>
      <c r="AC115" s="20"/>
    </row>
    <row r="116" spans="2:29" s="10" customFormat="1" x14ac:dyDescent="0.25">
      <c r="B116" s="24"/>
      <c r="L116" s="18"/>
      <c r="M116" s="25"/>
      <c r="N116" s="25"/>
      <c r="O116" s="25"/>
      <c r="P116" s="25"/>
      <c r="Q116" s="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0"/>
      <c r="AC116" s="20"/>
    </row>
    <row r="117" spans="2:29" s="10" customFormat="1" x14ac:dyDescent="0.25">
      <c r="B117" s="24"/>
      <c r="L117" s="18"/>
      <c r="M117" s="25"/>
      <c r="N117" s="25"/>
      <c r="O117" s="25"/>
      <c r="P117" s="25"/>
      <c r="Q117" s="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0"/>
      <c r="AC117" s="20"/>
    </row>
    <row r="118" spans="2:29" s="10" customFormat="1" x14ac:dyDescent="0.25">
      <c r="B118" s="24"/>
      <c r="L118" s="18"/>
      <c r="M118" s="25"/>
      <c r="N118" s="25"/>
      <c r="O118" s="25"/>
      <c r="P118" s="25"/>
      <c r="Q118" s="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0"/>
      <c r="AC118" s="20"/>
    </row>
    <row r="119" spans="2:29" s="10" customFormat="1" x14ac:dyDescent="0.25">
      <c r="B119" s="24"/>
      <c r="L119" s="18"/>
      <c r="M119" s="25"/>
      <c r="N119" s="25"/>
      <c r="O119" s="25"/>
      <c r="P119" s="25"/>
      <c r="Q119" s="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0"/>
      <c r="AC119" s="20"/>
    </row>
    <row r="120" spans="2:29" s="10" customFormat="1" x14ac:dyDescent="0.25">
      <c r="B120" s="24"/>
      <c r="L120" s="18"/>
      <c r="M120" s="25"/>
      <c r="N120" s="25"/>
      <c r="O120" s="25"/>
      <c r="P120" s="25"/>
      <c r="Q120" s="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0"/>
      <c r="AC120" s="20"/>
    </row>
    <row r="121" spans="2:29" s="10" customFormat="1" x14ac:dyDescent="0.25">
      <c r="B121" s="24"/>
      <c r="L121" s="18"/>
      <c r="M121" s="25"/>
      <c r="N121" s="25"/>
      <c r="O121" s="25"/>
      <c r="P121" s="25"/>
      <c r="Q121" s="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0"/>
      <c r="AC121" s="20"/>
    </row>
    <row r="122" spans="2:29" s="10" customFormat="1" x14ac:dyDescent="0.25">
      <c r="B122" s="24"/>
      <c r="L122" s="18"/>
      <c r="M122" s="25"/>
      <c r="N122" s="25"/>
      <c r="O122" s="25"/>
      <c r="P122" s="25"/>
      <c r="Q122" s="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0"/>
      <c r="AC122" s="20"/>
    </row>
    <row r="123" spans="2:29" s="10" customFormat="1" x14ac:dyDescent="0.25">
      <c r="B123" s="24"/>
      <c r="L123" s="18"/>
      <c r="M123" s="25"/>
      <c r="N123" s="25"/>
      <c r="O123" s="25"/>
      <c r="P123" s="25"/>
      <c r="Q123" s="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0"/>
      <c r="AC123" s="20"/>
    </row>
    <row r="124" spans="2:29" s="10" customFormat="1" x14ac:dyDescent="0.25">
      <c r="B124" s="24"/>
      <c r="L124" s="18"/>
      <c r="M124" s="25"/>
      <c r="N124" s="25"/>
      <c r="O124" s="25"/>
      <c r="P124" s="25"/>
      <c r="Q124" s="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0"/>
      <c r="AC124" s="20"/>
    </row>
    <row r="125" spans="2:29" s="10" customFormat="1" x14ac:dyDescent="0.25">
      <c r="B125" s="24"/>
      <c r="L125" s="18"/>
      <c r="M125" s="25"/>
      <c r="N125" s="25"/>
      <c r="O125" s="25"/>
      <c r="P125" s="25"/>
      <c r="Q125" s="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0"/>
      <c r="AC125" s="20"/>
    </row>
    <row r="126" spans="2:29" s="10" customFormat="1" x14ac:dyDescent="0.25">
      <c r="B126" s="24"/>
      <c r="L126" s="18"/>
      <c r="M126" s="25"/>
      <c r="N126" s="25"/>
      <c r="O126" s="25"/>
      <c r="P126" s="25"/>
      <c r="Q126" s="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0"/>
      <c r="AC126" s="20"/>
    </row>
    <row r="127" spans="2:29" s="10" customFormat="1" x14ac:dyDescent="0.25">
      <c r="B127" s="24"/>
      <c r="L127" s="18"/>
      <c r="M127" s="25"/>
      <c r="N127" s="25"/>
      <c r="O127" s="25"/>
      <c r="P127" s="25"/>
      <c r="Q127" s="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0"/>
      <c r="AC127" s="20"/>
    </row>
    <row r="128" spans="2:29" s="10" customFormat="1" x14ac:dyDescent="0.25">
      <c r="B128" s="24"/>
      <c r="L128" s="18"/>
      <c r="M128" s="25"/>
      <c r="N128" s="25"/>
      <c r="O128" s="25"/>
      <c r="P128" s="25"/>
      <c r="Q128" s="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0"/>
      <c r="AC128" s="20"/>
    </row>
    <row r="129" spans="1:29" s="10" customFormat="1" x14ac:dyDescent="0.25">
      <c r="B129" s="24"/>
      <c r="L129" s="18"/>
      <c r="M129" s="25"/>
      <c r="N129" s="25"/>
      <c r="O129" s="25"/>
      <c r="P129" s="25"/>
      <c r="Q129" s="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0"/>
      <c r="AC129" s="20"/>
    </row>
    <row r="130" spans="1:29" s="10" customFormat="1" x14ac:dyDescent="0.25">
      <c r="A130"/>
      <c r="B130" s="24"/>
      <c r="C130"/>
      <c r="D130"/>
      <c r="E130"/>
      <c r="F130"/>
      <c r="G130"/>
      <c r="H130"/>
      <c r="I130"/>
      <c r="J130"/>
      <c r="K130"/>
      <c r="L130" s="18"/>
      <c r="M130" s="25"/>
      <c r="N130" s="25"/>
      <c r="O130" s="25"/>
      <c r="P130" s="25"/>
      <c r="Q130" s="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0"/>
      <c r="AC130" s="20"/>
    </row>
    <row r="131" spans="1:29" s="10" customFormat="1" x14ac:dyDescent="0.25">
      <c r="A131"/>
      <c r="B131" s="24"/>
      <c r="C131"/>
      <c r="D131"/>
      <c r="E131"/>
      <c r="F131"/>
      <c r="G131"/>
      <c r="H131"/>
      <c r="I131"/>
      <c r="J131"/>
      <c r="K131"/>
      <c r="L131" s="18"/>
      <c r="M131" s="25"/>
      <c r="N131" s="25"/>
      <c r="O131" s="25"/>
      <c r="P131" s="25"/>
      <c r="Q131" s="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0"/>
      <c r="AC131" s="20"/>
    </row>
    <row r="132" spans="1:29" s="23" customFormat="1" ht="15.75" thickBot="1" x14ac:dyDescent="0.3">
      <c r="A132" s="11" t="str">
        <f>CONCATENATE("Table ",N132,"a. Six-Year Completion Rates for Class of 2008, School Percentile Distribution")</f>
        <v>Table 5a. Six-Year Completion Rates for Class of 2008, School Percentile Distribution</v>
      </c>
      <c r="B132" s="24"/>
      <c r="M132" s="25"/>
      <c r="N132" s="25">
        <f>5+5*($M$1-1)</f>
        <v>5</v>
      </c>
      <c r="O132" s="25"/>
      <c r="P132" s="25"/>
      <c r="Q132" s="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0"/>
      <c r="AC132" s="20"/>
    </row>
    <row r="133" spans="1:29" s="23" customFormat="1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  <c r="M133" s="25"/>
      <c r="N133" s="25"/>
      <c r="O133" s="25"/>
      <c r="P133" s="25"/>
      <c r="Q133" s="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0"/>
      <c r="AC133" s="20"/>
    </row>
    <row r="134" spans="1:29" s="23" customFormat="1" ht="15.75" thickBot="1" x14ac:dyDescent="0.3">
      <c r="A134" s="14">
        <f ca="1">INDIRECT(CONCATENATE("'ALL DATA'!",O$1,$N134))</f>
        <v>2008</v>
      </c>
      <c r="B134" s="15">
        <f ca="1">INDIRECT(CONCATENATE("'ALL DATA'!",X$1,$N134))</f>
        <v>133</v>
      </c>
      <c r="C134" s="16">
        <f t="shared" ref="C134" ca="1" si="23">INDIRECT(CONCATENATE("'ALL DATA'!",Y$1,$N134))</f>
        <v>0.1125</v>
      </c>
      <c r="D134" s="16">
        <f t="shared" ref="D134" ca="1" si="24">INDIRECT(CONCATENATE("'ALL DATA'!",Z$1,$N134))</f>
        <v>0.15254237288135594</v>
      </c>
      <c r="E134" s="16">
        <f t="shared" ref="E134" ca="1" si="25">INDIRECT(CONCATENATE("'ALL DATA'!",AA$1,$N134))</f>
        <v>0.19742489270386265</v>
      </c>
      <c r="M134" s="25"/>
      <c r="N134" s="25">
        <f>9+8*($M$1-1)</f>
        <v>9</v>
      </c>
      <c r="O134" s="25"/>
      <c r="P134" s="25"/>
      <c r="Q134" s="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0"/>
      <c r="AC134" s="20"/>
    </row>
    <row r="135" spans="1:29" s="23" customFormat="1" x14ac:dyDescent="0.25">
      <c r="B135" s="24"/>
      <c r="M135" s="25"/>
      <c r="N135" s="25"/>
      <c r="O135" s="25"/>
      <c r="P135" s="25"/>
      <c r="Q135" s="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0"/>
      <c r="AC135" s="20"/>
    </row>
    <row r="136" spans="1:29" s="23" customFormat="1" x14ac:dyDescent="0.25">
      <c r="B136" s="24"/>
      <c r="M136" s="25"/>
      <c r="N136" s="25"/>
      <c r="O136" s="25"/>
      <c r="P136" s="25"/>
      <c r="Q136" s="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0"/>
      <c r="AC136" s="20"/>
    </row>
    <row r="137" spans="1:29" s="23" customFormat="1" ht="15.75" thickBot="1" x14ac:dyDescent="0.3">
      <c r="A137" s="11" t="str">
        <f>CONCATENATE("Table ",N137,"b. Six-Year Completion Rates for Class of 2008, Student-Weighted Totals")</f>
        <v>Table 5b. Six-Year Completion Rates for Class of 2008, Student-Weighted Totals</v>
      </c>
      <c r="B137" s="24"/>
      <c r="M137" s="25"/>
      <c r="N137" s="25">
        <f>5+5*($M$1-1)</f>
        <v>5</v>
      </c>
      <c r="O137" s="25"/>
      <c r="P137" s="25"/>
      <c r="Q137" s="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0"/>
      <c r="AC137" s="20"/>
    </row>
    <row r="138" spans="1:29" s="23" customFormat="1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M138" s="25"/>
      <c r="N138" s="26"/>
      <c r="O138" s="25"/>
      <c r="P138" s="25"/>
      <c r="Q138" s="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0"/>
      <c r="AC138" s="20"/>
    </row>
    <row r="139" spans="1:29" s="23" customFormat="1" ht="15.75" thickBot="1" x14ac:dyDescent="0.3">
      <c r="A139" s="14">
        <f ca="1">INDIRECT(CONCATENATE("'All DATA'!",O$1,$N139))</f>
        <v>2008</v>
      </c>
      <c r="B139" s="15">
        <f t="shared" ref="B139" ca="1" si="26">INDIRECT(CONCATENATE("'All DATA'!",P$1,$N139))</f>
        <v>24984</v>
      </c>
      <c r="C139" s="16">
        <f t="shared" ref="C139" ca="1" si="27">INDIRECT(CONCATENATE("'All DATA'!",Q$1,$N139))</f>
        <v>0.17995517130963817</v>
      </c>
      <c r="D139" s="16">
        <f t="shared" ref="D139" ca="1" si="28">INDIRECT(CONCATENATE("'All DATA'!",R$1,$N139))</f>
        <v>0.13112391930835735</v>
      </c>
      <c r="E139" s="16">
        <f t="shared" ref="E139" ca="1" si="29">INDIRECT(CONCATENATE("'All DATA'!",S$1,$N139))</f>
        <v>4.8831252001280821E-2</v>
      </c>
      <c r="F139" s="16">
        <f t="shared" ref="F139" ca="1" si="30">INDIRECT(CONCATENATE("'All DATA'!",T$1,$N139))</f>
        <v>6.2960294588536664E-2</v>
      </c>
      <c r="G139" s="16">
        <f t="shared" ref="G139" ca="1" si="31">INDIRECT(CONCATENATE("'All DATA'!",U$1,$N139))</f>
        <v>0.11699487672110151</v>
      </c>
      <c r="H139" s="16">
        <f t="shared" ref="H139" ca="1" si="32">INDIRECT(CONCATENATE("'All DATA'!",V$1,$N139))</f>
        <v>0.15237752161383286</v>
      </c>
      <c r="I139" s="16">
        <f t="shared" ref="I139" ca="1" si="33">INDIRECT(CONCATENATE("'All DATA'!",W$1,$N139))</f>
        <v>2.7577649695805315E-2</v>
      </c>
      <c r="K139" s="5"/>
      <c r="L139" s="5"/>
      <c r="M139" s="25"/>
      <c r="N139" s="25">
        <f>9+8*($M$1-1)</f>
        <v>9</v>
      </c>
      <c r="O139" s="25"/>
      <c r="P139" s="25"/>
      <c r="Q139" s="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0"/>
      <c r="AC139" s="20"/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3"/>
      <c r="L140" s="23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s="23" customFormat="1" x14ac:dyDescent="0.25">
      <c r="B141" s="24"/>
      <c r="M141" s="25"/>
      <c r="N141" s="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0"/>
      <c r="AC141" s="20"/>
    </row>
    <row r="142" spans="1:29" s="23" customFormat="1" x14ac:dyDescent="0.25">
      <c r="A142" s="23" t="str">
        <f>CONCATENATE("Figure ", RIGHT(A137,LEN(A137)-6))</f>
        <v>Figure 5b. Six-Year Completion Rates for Class of 2008, Student-Weighted Totals</v>
      </c>
      <c r="B142" s="24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0"/>
      <c r="AC142" s="20"/>
    </row>
    <row r="143" spans="1:29" s="23" customFormat="1" x14ac:dyDescent="0.25">
      <c r="B143" s="24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0"/>
      <c r="AC143" s="20"/>
    </row>
    <row r="144" spans="1:29" s="23" customFormat="1" x14ac:dyDescent="0.25">
      <c r="B144" s="24"/>
      <c r="M144" s="25"/>
      <c r="N144" s="25"/>
      <c r="O144" s="25"/>
      <c r="P144" s="25"/>
      <c r="Q144" s="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0"/>
      <c r="AC144" s="20"/>
    </row>
    <row r="145" spans="2:29" s="23" customFormat="1" x14ac:dyDescent="0.25">
      <c r="B145" s="24"/>
      <c r="M145" s="25"/>
      <c r="N145" s="25"/>
      <c r="O145" s="25"/>
      <c r="P145" s="25"/>
      <c r="Q145" s="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0"/>
      <c r="AC145" s="20"/>
    </row>
    <row r="146" spans="2:29" s="23" customFormat="1" x14ac:dyDescent="0.25">
      <c r="B146" s="24"/>
      <c r="M146" s="25"/>
      <c r="N146" s="25"/>
      <c r="O146" s="25"/>
      <c r="P146" s="25"/>
      <c r="Q146" s="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0"/>
      <c r="AC146" s="20"/>
    </row>
    <row r="147" spans="2:29" s="23" customFormat="1" x14ac:dyDescent="0.25">
      <c r="B147" s="24"/>
      <c r="M147" s="25"/>
      <c r="N147" s="25"/>
      <c r="O147" s="25"/>
      <c r="P147" s="25"/>
      <c r="Q147" s="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0"/>
      <c r="AC147" s="20"/>
    </row>
    <row r="148" spans="2:29" s="23" customFormat="1" x14ac:dyDescent="0.25">
      <c r="B148" s="24"/>
      <c r="M148" s="25"/>
      <c r="N148" s="25"/>
      <c r="O148" s="25"/>
      <c r="P148" s="25"/>
      <c r="Q148" s="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0"/>
      <c r="AC148" s="20"/>
    </row>
    <row r="149" spans="2:29" s="23" customFormat="1" x14ac:dyDescent="0.25">
      <c r="B149" s="24"/>
      <c r="M149" s="25"/>
      <c r="N149" s="25"/>
      <c r="O149" s="25"/>
      <c r="P149" s="25"/>
      <c r="Q149" s="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0"/>
      <c r="AC149" s="20"/>
    </row>
    <row r="150" spans="2:29" s="23" customFormat="1" x14ac:dyDescent="0.25">
      <c r="B150" s="24"/>
      <c r="M150" s="25"/>
      <c r="N150" s="25"/>
      <c r="O150" s="25"/>
      <c r="P150" s="25"/>
      <c r="Q150" s="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0"/>
      <c r="AC150" s="20"/>
    </row>
    <row r="151" spans="2:29" s="23" customFormat="1" x14ac:dyDescent="0.25">
      <c r="B151" s="24"/>
      <c r="M151" s="25"/>
      <c r="N151" s="25"/>
      <c r="O151" s="25"/>
      <c r="P151" s="25"/>
      <c r="Q151" s="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0"/>
      <c r="AC151" s="20"/>
    </row>
    <row r="152" spans="2:29" s="23" customFormat="1" x14ac:dyDescent="0.25">
      <c r="B152" s="24"/>
      <c r="M152" s="25"/>
      <c r="N152" s="25"/>
      <c r="O152" s="25"/>
      <c r="P152" s="25"/>
      <c r="Q152" s="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0"/>
      <c r="AC152" s="20"/>
    </row>
    <row r="153" spans="2:29" s="23" customFormat="1" x14ac:dyDescent="0.25">
      <c r="B153" s="24"/>
      <c r="M153" s="25"/>
      <c r="N153" s="25"/>
      <c r="O153" s="25"/>
      <c r="P153" s="25"/>
      <c r="Q153" s="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0"/>
      <c r="AC153" s="20"/>
    </row>
    <row r="154" spans="2:29" s="23" customFormat="1" x14ac:dyDescent="0.25">
      <c r="B154" s="24"/>
      <c r="M154" s="25"/>
      <c r="N154" s="25"/>
      <c r="O154" s="25"/>
      <c r="P154" s="25"/>
      <c r="Q154" s="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0"/>
      <c r="AC154" s="20"/>
    </row>
    <row r="155" spans="2:29" s="23" customFormat="1" x14ac:dyDescent="0.25">
      <c r="B155" s="24"/>
      <c r="M155" s="25"/>
      <c r="N155" s="25"/>
      <c r="O155" s="25"/>
      <c r="P155" s="25"/>
      <c r="Q155" s="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0"/>
      <c r="AC155" s="20"/>
    </row>
    <row r="156" spans="2:29" s="23" customFormat="1" x14ac:dyDescent="0.25">
      <c r="B156" s="24"/>
      <c r="M156" s="25"/>
      <c r="N156" s="25"/>
      <c r="O156" s="25"/>
      <c r="P156" s="25"/>
      <c r="Q156" s="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0"/>
      <c r="AC156" s="20"/>
    </row>
    <row r="157" spans="2:29" s="23" customFormat="1" x14ac:dyDescent="0.25">
      <c r="B157" s="24"/>
      <c r="M157" s="25"/>
      <c r="N157" s="25"/>
      <c r="O157" s="25"/>
      <c r="P157" s="25"/>
      <c r="Q157" s="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0"/>
      <c r="AC157" s="20"/>
    </row>
    <row r="158" spans="2:29" s="23" customFormat="1" x14ac:dyDescent="0.25">
      <c r="B158" s="24"/>
      <c r="M158" s="25"/>
      <c r="N158" s="25"/>
      <c r="O158" s="25"/>
      <c r="P158" s="25"/>
      <c r="Q158" s="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0"/>
      <c r="AC158" s="20"/>
    </row>
    <row r="159" spans="2:29" s="23" customFormat="1" x14ac:dyDescent="0.25">
      <c r="B159" s="24"/>
      <c r="M159" s="25"/>
      <c r="N159" s="25"/>
      <c r="O159" s="25"/>
      <c r="P159" s="25"/>
      <c r="Q159" s="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0"/>
      <c r="AC159" s="20"/>
    </row>
    <row r="160" spans="2:29" s="23" customFormat="1" x14ac:dyDescent="0.25">
      <c r="B160" s="24"/>
      <c r="M160" s="25"/>
      <c r="N160" s="25"/>
      <c r="O160" s="25"/>
      <c r="P160" s="25"/>
      <c r="Q160" s="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0"/>
      <c r="AC160" s="20"/>
    </row>
    <row r="161" spans="2:29" s="23" customFormat="1" x14ac:dyDescent="0.25">
      <c r="B161" s="24"/>
      <c r="M161" s="25"/>
      <c r="N161" s="25"/>
      <c r="O161" s="25"/>
      <c r="P161" s="25"/>
      <c r="Q161" s="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0"/>
      <c r="AC161" s="20"/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workbookViewId="0">
      <selection activeCell="M2" sqref="M2"/>
    </sheetView>
  </sheetViews>
  <sheetFormatPr defaultRowHeight="15" x14ac:dyDescent="0.25"/>
  <cols>
    <col min="1" max="1" width="11.7109375" style="29" customWidth="1"/>
    <col min="2" max="2" width="10.7109375" style="33" customWidth="1"/>
    <col min="3" max="9" width="10.7109375" style="29" customWidth="1"/>
    <col min="10" max="12" width="9.140625" style="29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29"/>
  </cols>
  <sheetData>
    <row r="1" spans="1:30" ht="32.25" thickBot="1" x14ac:dyDescent="0.3">
      <c r="A1" s="17" t="str">
        <f ca="1">INDIRECT(CONCATENATE("'All DATA'!A",$N1))</f>
        <v>High Poverty, Low Minority, Urban Schools</v>
      </c>
      <c r="M1" s="28">
        <v>2</v>
      </c>
      <c r="N1" s="25">
        <f>2+8*($M$1-1)</f>
        <v>10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2013 and 2014, School Percentile Distribution")</f>
        <v>Table 6a. College Enrollment Rates in the First Fall after High School Graduation for Classes 2013 and 2014, School Percentile Distribution</v>
      </c>
      <c r="N2" s="25">
        <f>1+5*($M$1-1)</f>
        <v>6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2013</v>
      </c>
      <c r="B4" s="15">
        <f ca="1">INDIRECT(CONCATENATE("'ALL DATA'!",X$1,$N4))</f>
        <v>12</v>
      </c>
      <c r="C4" s="16">
        <f t="shared" ref="C4:E5" ca="1" si="0">INDIRECT(CONCATENATE("'ALL DATA'!",Y$1,$N4))</f>
        <v>0.41290436752318255</v>
      </c>
      <c r="D4" s="16">
        <f t="shared" ca="1" si="0"/>
        <v>0.4987686153947869</v>
      </c>
      <c r="E4" s="16">
        <f t="shared" ca="1" si="0"/>
        <v>0.64467621680489229</v>
      </c>
      <c r="N4" s="25">
        <f>2+8*($M$1-1)</f>
        <v>10</v>
      </c>
    </row>
    <row r="5" spans="1:30" ht="15.75" thickBot="1" x14ac:dyDescent="0.3">
      <c r="A5" s="14">
        <f ca="1">INDIRECT(CONCATENATE("'ALL DATA'!",O$1,$N5))</f>
        <v>2014</v>
      </c>
      <c r="B5" s="15">
        <f ca="1">INDIRECT(CONCATENATE("'ALL DATA'!",X$1,$N5))</f>
        <v>12</v>
      </c>
      <c r="C5" s="16">
        <f t="shared" ca="1" si="0"/>
        <v>0.45604025535404014</v>
      </c>
      <c r="D5" s="16">
        <f t="shared" ca="1" si="0"/>
        <v>0.52171688324051602</v>
      </c>
      <c r="E5" s="16">
        <f t="shared" ca="1" si="0"/>
        <v>0.64933761541549573</v>
      </c>
      <c r="N5" s="25">
        <f>3+8*($M$1-1)</f>
        <v>11</v>
      </c>
    </row>
    <row r="8" spans="1:30" ht="15.75" thickBot="1" x14ac:dyDescent="0.3">
      <c r="A8" s="29" t="str">
        <f>CONCATENATE("Table ",N8,"b. College Enrollment Rates in the First Fall after High School Graduation for Classes 2013 and 2014, Student-Weighted Totals")</f>
        <v>Table 6b. College Enrollment Rates in the First Fall after High School Graduation for Classes 2013 and 2014, Student-Weighted Totals</v>
      </c>
      <c r="N8" s="25">
        <f>1+5*($M$1-1)</f>
        <v>6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2422</v>
      </c>
      <c r="C10" s="16">
        <f t="shared" ca="1" si="1"/>
        <v>0.54624277456647397</v>
      </c>
      <c r="D10" s="16">
        <f t="shared" ca="1" si="1"/>
        <v>0.45127993393889348</v>
      </c>
      <c r="E10" s="16">
        <f t="shared" ca="1" si="1"/>
        <v>9.4962840627580508E-2</v>
      </c>
      <c r="F10" s="16">
        <f t="shared" ca="1" si="1"/>
        <v>0.23286540049545829</v>
      </c>
      <c r="G10" s="16">
        <f t="shared" ca="1" si="1"/>
        <v>0.31337737407101568</v>
      </c>
      <c r="H10" s="16">
        <f t="shared" ca="1" si="1"/>
        <v>0.50041288191577205</v>
      </c>
      <c r="I10" s="16">
        <f t="shared" ca="1" si="1"/>
        <v>4.5829892650701899E-2</v>
      </c>
      <c r="N10" s="25">
        <f>2+8*($M$1-1)</f>
        <v>10</v>
      </c>
    </row>
    <row r="11" spans="1:30" s="9" customFormat="1" ht="15.75" thickBot="1" x14ac:dyDescent="0.3">
      <c r="A11" s="14">
        <f ca="1">INDIRECT(CONCATENATE("'All DATA'!",O$1,$N11))</f>
        <v>2014</v>
      </c>
      <c r="B11" s="15">
        <f t="shared" ca="1" si="1"/>
        <v>2433</v>
      </c>
      <c r="C11" s="16">
        <f t="shared" ca="1" si="1"/>
        <v>0.56185778873818326</v>
      </c>
      <c r="D11" s="16">
        <f t="shared" ca="1" si="1"/>
        <v>0.48540896013152485</v>
      </c>
      <c r="E11" s="16">
        <f t="shared" ca="1" si="1"/>
        <v>7.6448828606658442E-2</v>
      </c>
      <c r="F11" s="16">
        <f t="shared" ca="1" si="1"/>
        <v>0.24085491163173037</v>
      </c>
      <c r="G11" s="16">
        <f t="shared" ca="1" si="1"/>
        <v>0.32100287710645292</v>
      </c>
      <c r="H11" s="16">
        <f t="shared" ca="1" si="1"/>
        <v>0.52116728318947803</v>
      </c>
      <c r="I11" s="16">
        <f t="shared" ca="1" si="1"/>
        <v>4.0690505548705305E-2</v>
      </c>
      <c r="J11" s="29"/>
      <c r="K11" s="29"/>
      <c r="L11" s="29"/>
      <c r="M11" s="25"/>
      <c r="N11" s="25">
        <f>3+8*($M$1-1)</f>
        <v>11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29" t="str">
        <f>CONCATENATE("Figure ", RIGHT(A8,LEN(A8)-6))</f>
        <v>Figure 6b.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2012 and 2013, School Percentile Distribution")</f>
        <v>Table 7a. College Enrollment Rates in the First Year after High School Graduation for Classes 2012 and 2013, School Percentile Distribution</v>
      </c>
      <c r="N35" s="25">
        <f>2+5*($M$1-1)</f>
        <v>7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2012</v>
      </c>
      <c r="B37" s="15">
        <f ca="1">INDIRECT(CONCATENATE("'ALL DATA'!",X$1,$N37))</f>
        <v>6</v>
      </c>
      <c r="C37" s="16">
        <f t="shared" ref="C37:E38" ca="1" si="2">INDIRECT(CONCATENATE("'ALL DATA'!",Y$1,$N37))</f>
        <v>0.36666666666666664</v>
      </c>
      <c r="D37" s="16">
        <f t="shared" ca="1" si="2"/>
        <v>0.6044316268405403</v>
      </c>
      <c r="E37" s="16">
        <f t="shared" ca="1" si="2"/>
        <v>0.75718015665796345</v>
      </c>
      <c r="N37" s="25">
        <f>4+8*($M$1-1)</f>
        <v>12</v>
      </c>
    </row>
    <row r="38" spans="1:14" ht="15.75" thickBot="1" x14ac:dyDescent="0.3">
      <c r="A38" s="14">
        <f ca="1">INDIRECT(CONCATENATE("'ALL DATA'!",O$1,$N38))</f>
        <v>2013</v>
      </c>
      <c r="B38" s="15">
        <f ca="1">INDIRECT(CONCATENATE("'ALL DATA'!",X$1,$N38))</f>
        <v>12</v>
      </c>
      <c r="C38" s="16">
        <f t="shared" ca="1" si="2"/>
        <v>0.48445529836483331</v>
      </c>
      <c r="D38" s="16">
        <f t="shared" ca="1" si="2"/>
        <v>0.57204362801377728</v>
      </c>
      <c r="E38" s="16">
        <f t="shared" ca="1" si="2"/>
        <v>0.69281435871659547</v>
      </c>
      <c r="N38" s="25">
        <f>5+8*($M$1-1)</f>
        <v>13</v>
      </c>
    </row>
    <row r="41" spans="1:14" ht="15.75" thickBot="1" x14ac:dyDescent="0.3">
      <c r="A41" s="11" t="str">
        <f>CONCATENATE("Table ",N41,"b. College Enrollment Rates in the First Year after High School Graduation for Classes 2012 and 2013,  Student-Weighted Totals")</f>
        <v>Table 7b. College Enrollment Rates in the First Year after High School Graduation for Classes 2012 and 2013,  Student-Weighted Totals</v>
      </c>
      <c r="N41" s="25">
        <f>2+5*($M$1-1)</f>
        <v>7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2012</v>
      </c>
      <c r="B43" s="15">
        <f t="shared" ref="B43:I44" ca="1" si="3">INDIRECT(CONCATENATE("'All DATA'!",P$1,$N43))</f>
        <v>1339</v>
      </c>
      <c r="C43" s="16">
        <f t="shared" ca="1" si="3"/>
        <v>0.62733383121732633</v>
      </c>
      <c r="D43" s="16">
        <f t="shared" ca="1" si="3"/>
        <v>0.51306945481702759</v>
      </c>
      <c r="E43" s="16">
        <f t="shared" ca="1" si="3"/>
        <v>0.11426437640029873</v>
      </c>
      <c r="F43" s="16">
        <f t="shared" ca="1" si="3"/>
        <v>0.29574309185959674</v>
      </c>
      <c r="G43" s="16">
        <f t="shared" ca="1" si="3"/>
        <v>0.33159073935772965</v>
      </c>
      <c r="H43" s="16">
        <f t="shared" ca="1" si="3"/>
        <v>0.56235997012696037</v>
      </c>
      <c r="I43" s="16">
        <f t="shared" ca="1" si="3"/>
        <v>6.4973861090365945E-2</v>
      </c>
      <c r="N43" s="25">
        <f>4+8*($M$1-1)</f>
        <v>12</v>
      </c>
    </row>
    <row r="44" spans="1:14" ht="15.75" thickBot="1" x14ac:dyDescent="0.3">
      <c r="A44" s="14">
        <f ca="1">INDIRECT(CONCATENATE("'All DATA'!",O$1,$N44))</f>
        <v>2013</v>
      </c>
      <c r="B44" s="15">
        <f t="shared" ca="1" si="3"/>
        <v>2422</v>
      </c>
      <c r="C44" s="16">
        <f t="shared" ca="1" si="3"/>
        <v>0.60858794384805948</v>
      </c>
      <c r="D44" s="16">
        <f t="shared" ca="1" si="3"/>
        <v>0.509083402146986</v>
      </c>
      <c r="E44" s="16">
        <f t="shared" ca="1" si="3"/>
        <v>9.9504541701073493E-2</v>
      </c>
      <c r="F44" s="16">
        <f t="shared" ca="1" si="3"/>
        <v>0.2815854665565648</v>
      </c>
      <c r="G44" s="16">
        <f t="shared" ca="1" si="3"/>
        <v>0.32700247729149462</v>
      </c>
      <c r="H44" s="16">
        <f t="shared" ca="1" si="3"/>
        <v>0.55697770437654825</v>
      </c>
      <c r="I44" s="16">
        <f t="shared" ca="1" si="3"/>
        <v>5.1610239471511145E-2</v>
      </c>
      <c r="N44" s="25">
        <f>5+8*($M$1-1)</f>
        <v>13</v>
      </c>
    </row>
    <row r="47" spans="1:14" x14ac:dyDescent="0.25">
      <c r="A47" s="29" t="str">
        <f>CONCATENATE("Figure ", RIGHT(A41,LEN(A41)-6))</f>
        <v>Figure 7b. College Enrollment Rates in the First Year after High School Graduation for Classes 2012 and 2013,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8a. College Enrollment Rates in the First Two Years after High School Graduation for Classes 2011 and 2012,  School Percentile Distribution</v>
      </c>
      <c r="N68" s="25">
        <f>3+5*($M$1-1)</f>
        <v>8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2011</v>
      </c>
      <c r="B70" s="15">
        <f ca="1">INDIRECT(CONCATENATE("'ALL DATA'!",X$1,$N70))</f>
        <v>8</v>
      </c>
      <c r="C70" s="16">
        <f t="shared" ref="C70:E71" ca="1" si="4">INDIRECT(CONCATENATE("'ALL DATA'!",Y$1,$N70))</f>
        <v>0.34428571428571431</v>
      </c>
      <c r="D70" s="16">
        <f t="shared" ca="1" si="4"/>
        <v>0.75644329896907214</v>
      </c>
      <c r="E70" s="16">
        <f t="shared" ca="1" si="4"/>
        <v>0.80856746547042857</v>
      </c>
      <c r="N70" s="25">
        <f>6+8*($M$1-1)</f>
        <v>14</v>
      </c>
    </row>
    <row r="71" spans="1:29" ht="15.75" thickBot="1" x14ac:dyDescent="0.3">
      <c r="A71" s="14">
        <f ca="1">INDIRECT(CONCATENATE("'ALL DATA'!",O$1,$N71))</f>
        <v>2012</v>
      </c>
      <c r="B71" s="15">
        <f ca="1">INDIRECT(CONCATENATE("'ALL DATA'!",X$1,$N71))</f>
        <v>6</v>
      </c>
      <c r="C71" s="16">
        <f t="shared" ca="1" si="4"/>
        <v>0.37912087912087911</v>
      </c>
      <c r="D71" s="16">
        <f t="shared" ca="1" si="4"/>
        <v>0.65637874825350195</v>
      </c>
      <c r="E71" s="16">
        <f t="shared" ca="1" si="4"/>
        <v>0.78851174934725854</v>
      </c>
      <c r="N71" s="25">
        <f>7+8*($M$1-1)</f>
        <v>15</v>
      </c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8b. College Enrollment Rates in the First Two Years after High School Graduation for Class 2011 and 2012,  Student-Weighted Totals</v>
      </c>
      <c r="N74" s="25">
        <f>3+5*($M$1-1)</f>
        <v>8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t="shared" ref="A76:I77" ca="1" si="5">INDIRECT(CONCATENATE("'All DATA'!",O$1,$N76))</f>
        <v>2011</v>
      </c>
      <c r="B76" s="15">
        <f t="shared" ca="1" si="5"/>
        <v>1256</v>
      </c>
      <c r="C76" s="16">
        <f t="shared" ca="1" si="5"/>
        <v>0.73009554140127386</v>
      </c>
      <c r="D76" s="16">
        <f t="shared" ca="1" si="5"/>
        <v>0.56926751592356684</v>
      </c>
      <c r="E76" s="16">
        <f t="shared" ca="1" si="5"/>
        <v>0.160828025477707</v>
      </c>
      <c r="F76" s="16">
        <f t="shared" ca="1" si="5"/>
        <v>0.33678343949044587</v>
      </c>
      <c r="G76" s="16">
        <f t="shared" ca="1" si="5"/>
        <v>0.39331210191082805</v>
      </c>
      <c r="H76" s="16">
        <f t="shared" ca="1" si="5"/>
        <v>0.6616242038216561</v>
      </c>
      <c r="I76" s="16">
        <f t="shared" ca="1" si="5"/>
        <v>6.8471337579617833E-2</v>
      </c>
      <c r="K76" s="5"/>
      <c r="L76" s="5"/>
      <c r="N76" s="25">
        <f>6+8*($M$1-1)</f>
        <v>14</v>
      </c>
    </row>
    <row r="77" spans="1:29" ht="15.75" thickBot="1" x14ac:dyDescent="0.3">
      <c r="A77" s="14">
        <f ca="1">INDIRECT(CONCATENATE("'All DATA'!",O$1,$N77))</f>
        <v>2012</v>
      </c>
      <c r="B77" s="15">
        <f t="shared" ca="1" si="5"/>
        <v>1339</v>
      </c>
      <c r="C77" s="16">
        <f t="shared" ca="1" si="5"/>
        <v>0.66616878267363699</v>
      </c>
      <c r="D77" s="16">
        <f t="shared" ca="1" si="5"/>
        <v>0.54742345033607165</v>
      </c>
      <c r="E77" s="16">
        <f t="shared" ca="1" si="5"/>
        <v>0.11874533233756535</v>
      </c>
      <c r="F77" s="16">
        <f t="shared" ca="1" si="5"/>
        <v>0.32710978342046304</v>
      </c>
      <c r="G77" s="16">
        <f t="shared" ca="1" si="5"/>
        <v>0.33905899925317401</v>
      </c>
      <c r="H77" s="16">
        <f t="shared" ca="1" si="5"/>
        <v>0.60044809559372669</v>
      </c>
      <c r="I77" s="16">
        <f t="shared" ca="1" si="5"/>
        <v>6.5720687079910384E-2</v>
      </c>
      <c r="K77" s="5"/>
      <c r="L77" s="5"/>
      <c r="N77" s="25">
        <f>7+8*($M$1-1)</f>
        <v>15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29" t="str">
        <f>CONCATENATE("Figure ", RIGHT(A74,LEN(A74)-6))</f>
        <v>Figure 8b. College Enrollment Rates in the First Two Years after High School Graduation for Class 2011 and 2012,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2012, School Percentile Distribution")</f>
        <v>Table 9a. Persistence Rates from First to Second Year of College for Class of 2012, School Percentile Distribution</v>
      </c>
      <c r="N101" s="25">
        <f>4+5*($M$1-1)</f>
        <v>9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6</v>
      </c>
      <c r="C103" s="16">
        <f t="shared" ref="C103:E103" ca="1" si="6">INDIRECT(CONCATENATE("'ALL DATA'!",Y$1,$N103))</f>
        <v>0.63636363636363635</v>
      </c>
      <c r="D103" s="16">
        <f t="shared" ca="1" si="6"/>
        <v>0.73678160919540225</v>
      </c>
      <c r="E103" s="16">
        <f t="shared" ca="1" si="6"/>
        <v>0.77714285714285714</v>
      </c>
      <c r="N103" s="25">
        <f>8+8*($M$1-1)</f>
        <v>16</v>
      </c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9b. Persistence Rates from First to Second Year of College for Class of 2012, Student-Weighted Totals</v>
      </c>
      <c r="N106" s="25">
        <f>4+5*($M$1-1)</f>
        <v>9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2012</v>
      </c>
      <c r="B108" s="15">
        <f t="shared" ref="B108:I108" ca="1" si="7">INDIRECT(CONCATENATE("'All DATA'!",P$1,$N108))</f>
        <v>840</v>
      </c>
      <c r="C108" s="16">
        <f t="shared" ca="1" si="7"/>
        <v>0.74761904761904763</v>
      </c>
      <c r="D108" s="16">
        <f t="shared" ca="1" si="7"/>
        <v>0.72489082969432317</v>
      </c>
      <c r="E108" s="16">
        <f t="shared" ca="1" si="7"/>
        <v>0.84967320261437906</v>
      </c>
      <c r="F108" s="16">
        <f t="shared" ca="1" si="7"/>
        <v>0.63131313131313127</v>
      </c>
      <c r="G108" s="16">
        <f t="shared" ca="1" si="7"/>
        <v>0.85135135135135132</v>
      </c>
      <c r="H108" s="16">
        <f t="shared" ca="1" si="7"/>
        <v>0.7357237715803453</v>
      </c>
      <c r="I108" s="16">
        <f t="shared" ca="1" si="7"/>
        <v>0.85057471264367812</v>
      </c>
      <c r="K108" s="5"/>
      <c r="L108" s="5"/>
      <c r="N108" s="25">
        <f>8+8*($M$1-1)</f>
        <v>16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29" t="str">
        <f>CONCATENATE("Figure ", RIGHT(A106,LEN(A106)-6))</f>
        <v>Figure 9b. Persistence Rates from First to Second Year of College for Class of 2012,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2008, School Percentile Distribution")</f>
        <v>Table 10a. Six-Year Completion Rates for Class of 2008, School Percentile Distribution</v>
      </c>
      <c r="N132" s="25">
        <f>5+5*($M$1-1)</f>
        <v>10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2008</v>
      </c>
      <c r="B134" s="15">
        <f ca="1">INDIRECT(CONCATENATE("'ALL DATA'!",X$1,$N134))</f>
        <v>5</v>
      </c>
      <c r="C134" s="16">
        <f t="shared" ref="C134:E134" ca="1" si="8">INDIRECT(CONCATENATE("'ALL DATA'!",Y$1,$N134))</f>
        <v>0.27444794952681389</v>
      </c>
      <c r="D134" s="16">
        <f t="shared" ca="1" si="8"/>
        <v>0.28897338403041822</v>
      </c>
      <c r="E134" s="16">
        <f t="shared" ca="1" si="8"/>
        <v>0.3108108108108108</v>
      </c>
      <c r="N134" s="25">
        <f>9+8*($M$1-1)</f>
        <v>17</v>
      </c>
    </row>
    <row r="137" spans="1:29" ht="15.75" thickBot="1" x14ac:dyDescent="0.3">
      <c r="A137" s="11" t="str">
        <f>CONCATENATE("Table ",N137,"b. Six-Year Completion Rates for Class of 2008, Student-Weighted Totals")</f>
        <v>Table 10b. Six-Year Completion Rates for Class of 2008, Student-Weighted Totals</v>
      </c>
      <c r="N137" s="25">
        <f>5+5*($M$1-1)</f>
        <v>10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2008</v>
      </c>
      <c r="B139" s="15">
        <f t="shared" ref="B139:I139" ca="1" si="9">INDIRECT(CONCATENATE("'All DATA'!",P$1,$N139))</f>
        <v>823</v>
      </c>
      <c r="C139" s="16">
        <f t="shared" ca="1" si="9"/>
        <v>0.29040097205346294</v>
      </c>
      <c r="D139" s="16">
        <f t="shared" ca="1" si="9"/>
        <v>0.19319562575941676</v>
      </c>
      <c r="E139" s="16">
        <f t="shared" ca="1" si="9"/>
        <v>9.7205346294046174E-2</v>
      </c>
      <c r="F139" s="16">
        <f t="shared" ca="1" si="9"/>
        <v>0.10692588092345079</v>
      </c>
      <c r="G139" s="16">
        <f t="shared" ca="1" si="9"/>
        <v>0.18347509113001215</v>
      </c>
      <c r="H139" s="16">
        <f t="shared" ca="1" si="9"/>
        <v>0.24665856622114216</v>
      </c>
      <c r="I139" s="16">
        <f t="shared" ca="1" si="9"/>
        <v>4.374240583232078E-2</v>
      </c>
      <c r="K139" s="5"/>
      <c r="L139" s="5"/>
      <c r="N139" s="25">
        <f>9+8*($M$1-1)</f>
        <v>17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29" t="str">
        <f>CONCATENATE("Figure ", RIGHT(A137,LEN(A137)-6))</f>
        <v>Figure 10b. Six-Year Completion Rates for Class of 2008, Student-Weighted Totals</v>
      </c>
      <c r="Q142" s="25"/>
    </row>
    <row r="143" spans="1:29" x14ac:dyDescent="0.25">
      <c r="Q143" s="25"/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workbookViewId="0">
      <selection activeCell="M2" sqref="M2"/>
    </sheetView>
  </sheetViews>
  <sheetFormatPr defaultRowHeight="15" x14ac:dyDescent="0.25"/>
  <cols>
    <col min="1" max="1" width="11.7109375" style="29" customWidth="1"/>
    <col min="2" max="2" width="10.7109375" style="33" customWidth="1"/>
    <col min="3" max="9" width="10.7109375" style="29" customWidth="1"/>
    <col min="10" max="12" width="9.140625" style="29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29"/>
  </cols>
  <sheetData>
    <row r="1" spans="1:30" ht="32.25" thickBot="1" x14ac:dyDescent="0.3">
      <c r="A1" s="17" t="str">
        <f ca="1">INDIRECT(CONCATENATE("'All DATA'!A",$N1))</f>
        <v>High Poverty, High Minority, Suburban Schools</v>
      </c>
      <c r="M1" s="28">
        <v>3</v>
      </c>
      <c r="N1" s="25">
        <f>2+8*($M$1-1)</f>
        <v>18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2013 and 2014, School Percentile Distribution")</f>
        <v>Table 11a. College Enrollment Rates in the First Fall after High School Graduation for Classes 2013 and 2014, School Percentile Distribution</v>
      </c>
      <c r="N2" s="25">
        <f>1+5*($M$1-1)</f>
        <v>11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2013</v>
      </c>
      <c r="B4" s="15">
        <f ca="1">INDIRECT(CONCATENATE("'ALL DATA'!",X$1,$N4))</f>
        <v>84</v>
      </c>
      <c r="C4" s="16">
        <f t="shared" ref="C4:E5" ca="1" si="0">INDIRECT(CONCATENATE("'ALL DATA'!",Y$1,$N4))</f>
        <v>0.42832392638036809</v>
      </c>
      <c r="D4" s="16">
        <f t="shared" ca="1" si="0"/>
        <v>0.51109179547258221</v>
      </c>
      <c r="E4" s="16">
        <f t="shared" ca="1" si="0"/>
        <v>0.56287386962233588</v>
      </c>
      <c r="N4" s="25">
        <f>2+8*($M$1-1)</f>
        <v>18</v>
      </c>
    </row>
    <row r="5" spans="1:30" ht="15.75" thickBot="1" x14ac:dyDescent="0.3">
      <c r="A5" s="14">
        <f ca="1">INDIRECT(CONCATENATE("'ALL DATA'!",O$1,$N5))</f>
        <v>2014</v>
      </c>
      <c r="B5" s="15">
        <f ca="1">INDIRECT(CONCATENATE("'ALL DATA'!",X$1,$N5))</f>
        <v>68</v>
      </c>
      <c r="C5" s="16">
        <f t="shared" ca="1" si="0"/>
        <v>0.47068378422363821</v>
      </c>
      <c r="D5" s="16">
        <f t="shared" ca="1" si="0"/>
        <v>0.53807934772781441</v>
      </c>
      <c r="E5" s="16">
        <f t="shared" ca="1" si="0"/>
        <v>0.57888509795289456</v>
      </c>
      <c r="N5" s="25">
        <f>3+8*($M$1-1)</f>
        <v>19</v>
      </c>
    </row>
    <row r="8" spans="1:30" ht="15.75" thickBot="1" x14ac:dyDescent="0.3">
      <c r="A8" s="29" t="str">
        <f>CONCATENATE("Table ",N8,"b. College Enrollment Rates in the First Fall after High School Graduation for Classes 2013 and 2014, Student-Weighted Totals")</f>
        <v>Table 11b. College Enrollment Rates in the First Fall after High School Graduation for Classes 2013 and 2014, Student-Weighted Totals</v>
      </c>
      <c r="N8" s="25">
        <f>1+5*($M$1-1)</f>
        <v>11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28764</v>
      </c>
      <c r="C10" s="16">
        <f t="shared" ca="1" si="1"/>
        <v>0.49068279794187181</v>
      </c>
      <c r="D10" s="16">
        <f t="shared" ca="1" si="1"/>
        <v>0.44298428591294675</v>
      </c>
      <c r="E10" s="16">
        <f t="shared" ca="1" si="1"/>
        <v>4.7698512028925048E-2</v>
      </c>
      <c r="F10" s="16">
        <f t="shared" ca="1" si="1"/>
        <v>0.2485398414685023</v>
      </c>
      <c r="G10" s="16">
        <f t="shared" ca="1" si="1"/>
        <v>0.2421429564733695</v>
      </c>
      <c r="H10" s="16">
        <f t="shared" ca="1" si="1"/>
        <v>0.4527534418022528</v>
      </c>
      <c r="I10" s="16">
        <f t="shared" ca="1" si="1"/>
        <v>3.7929356139618967E-2</v>
      </c>
      <c r="N10" s="25">
        <f>2+8*($M$1-1)</f>
        <v>18</v>
      </c>
    </row>
    <row r="11" spans="1:30" s="9" customFormat="1" ht="15.75" thickBot="1" x14ac:dyDescent="0.3">
      <c r="A11" s="14">
        <f ca="1">INDIRECT(CONCATENATE("'All DATA'!",O$1,$N11))</f>
        <v>2014</v>
      </c>
      <c r="B11" s="15">
        <f t="shared" ca="1" si="1"/>
        <v>24120</v>
      </c>
      <c r="C11" s="16">
        <f t="shared" ca="1" si="1"/>
        <v>0.51334991708126032</v>
      </c>
      <c r="D11" s="16">
        <f t="shared" ca="1" si="1"/>
        <v>0.46932006633499168</v>
      </c>
      <c r="E11" s="16">
        <f t="shared" ca="1" si="1"/>
        <v>4.4029850746268653E-2</v>
      </c>
      <c r="F11" s="16">
        <f t="shared" ca="1" si="1"/>
        <v>0.26475953565505805</v>
      </c>
      <c r="G11" s="16">
        <f t="shared" ca="1" si="1"/>
        <v>0.24859038142620232</v>
      </c>
      <c r="H11" s="16">
        <f t="shared" ca="1" si="1"/>
        <v>0.47976782752902158</v>
      </c>
      <c r="I11" s="16">
        <f t="shared" ca="1" si="1"/>
        <v>3.3582089552238806E-2</v>
      </c>
      <c r="J11" s="29"/>
      <c r="K11" s="29"/>
      <c r="L11" s="29"/>
      <c r="M11" s="25"/>
      <c r="N11" s="25">
        <f>3+8*($M$1-1)</f>
        <v>19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29" t="str">
        <f>CONCATENATE("Figure ", RIGHT(A8,LEN(A8)-6))</f>
        <v>Figure 11b.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2012 and 2013, School Percentile Distribution")</f>
        <v>Table 12a. College Enrollment Rates in the First Year after High School Graduation for Classes 2012 and 2013, School Percentile Distribution</v>
      </c>
      <c r="N35" s="25">
        <f>2+5*($M$1-1)</f>
        <v>12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2012</v>
      </c>
      <c r="B37" s="15">
        <f ca="1">INDIRECT(CONCATENATE("'ALL DATA'!",X$1,$N37))</f>
        <v>37</v>
      </c>
      <c r="C37" s="16">
        <f t="shared" ref="C37:E38" ca="1" si="2">INDIRECT(CONCATENATE("'ALL DATA'!",Y$1,$N37))</f>
        <v>0.48979591836734693</v>
      </c>
      <c r="D37" s="16">
        <f t="shared" ca="1" si="2"/>
        <v>0.56302521008403361</v>
      </c>
      <c r="E37" s="16">
        <f t="shared" ca="1" si="2"/>
        <v>0.59825327510917026</v>
      </c>
      <c r="N37" s="25">
        <f>4+8*($M$1-1)</f>
        <v>20</v>
      </c>
    </row>
    <row r="38" spans="1:14" ht="15.75" thickBot="1" x14ac:dyDescent="0.3">
      <c r="A38" s="14">
        <f ca="1">INDIRECT(CONCATENATE("'ALL DATA'!",O$1,$N38))</f>
        <v>2013</v>
      </c>
      <c r="B38" s="15">
        <f ca="1">INDIRECT(CONCATENATE("'ALL DATA'!",X$1,$N38))</f>
        <v>84</v>
      </c>
      <c r="C38" s="16">
        <f t="shared" ca="1" si="2"/>
        <v>0.52702187437286785</v>
      </c>
      <c r="D38" s="16">
        <f t="shared" ca="1" si="2"/>
        <v>0.58465448159873368</v>
      </c>
      <c r="E38" s="16">
        <f t="shared" ca="1" si="2"/>
        <v>0.63377192982456143</v>
      </c>
      <c r="N38" s="25">
        <f>5+8*($M$1-1)</f>
        <v>21</v>
      </c>
    </row>
    <row r="41" spans="1:14" ht="15.75" thickBot="1" x14ac:dyDescent="0.3">
      <c r="A41" s="11" t="str">
        <f>CONCATENATE("Table ",N41,"b. College Enrollment Rates in the First Year after High School Graduation for Classes 2012 and 2013,  Student-Weighted Totals")</f>
        <v>Table 12b. College Enrollment Rates in the First Year after High School Graduation for Classes 2012 and 2013,  Student-Weighted Totals</v>
      </c>
      <c r="N41" s="25">
        <f>2+5*($M$1-1)</f>
        <v>12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2012</v>
      </c>
      <c r="B43" s="15">
        <f t="shared" ref="B43:I44" ca="1" si="3">INDIRECT(CONCATENATE("'All DATA'!",P$1,$N43))</f>
        <v>10598</v>
      </c>
      <c r="C43" s="16">
        <f t="shared" ca="1" si="3"/>
        <v>0.56444612190979426</v>
      </c>
      <c r="D43" s="16">
        <f t="shared" ca="1" si="3"/>
        <v>0.49235704849971695</v>
      </c>
      <c r="E43" s="16">
        <f t="shared" ca="1" si="3"/>
        <v>7.2089073410077378E-2</v>
      </c>
      <c r="F43" s="16">
        <f t="shared" ca="1" si="3"/>
        <v>0.31373844121532363</v>
      </c>
      <c r="G43" s="16">
        <f t="shared" ca="1" si="3"/>
        <v>0.25070768069447064</v>
      </c>
      <c r="H43" s="16">
        <f t="shared" ca="1" si="3"/>
        <v>0.51471975844498963</v>
      </c>
      <c r="I43" s="16">
        <f t="shared" ca="1" si="3"/>
        <v>4.9726363464804683E-2</v>
      </c>
      <c r="N43" s="25">
        <f>4+8*($M$1-1)</f>
        <v>20</v>
      </c>
    </row>
    <row r="44" spans="1:14" ht="15.75" thickBot="1" x14ac:dyDescent="0.3">
      <c r="A44" s="14">
        <f ca="1">INDIRECT(CONCATENATE("'All DATA'!",O$1,$N44))</f>
        <v>2013</v>
      </c>
      <c r="B44" s="15">
        <f t="shared" ca="1" si="3"/>
        <v>28764</v>
      </c>
      <c r="C44" s="16">
        <f t="shared" ca="1" si="3"/>
        <v>0.5646641635377555</v>
      </c>
      <c r="D44" s="16">
        <f t="shared" ca="1" si="3"/>
        <v>0.51168126825198168</v>
      </c>
      <c r="E44" s="16">
        <f t="shared" ca="1" si="3"/>
        <v>5.2982895285773886E-2</v>
      </c>
      <c r="F44" s="16">
        <f t="shared" ca="1" si="3"/>
        <v>0.30392156862745096</v>
      </c>
      <c r="G44" s="16">
        <f t="shared" ca="1" si="3"/>
        <v>0.26074259491030455</v>
      </c>
      <c r="H44" s="16">
        <f t="shared" ca="1" si="3"/>
        <v>0.52225003476567933</v>
      </c>
      <c r="I44" s="16">
        <f t="shared" ca="1" si="3"/>
        <v>4.2414128772076204E-2</v>
      </c>
      <c r="N44" s="25">
        <f>5+8*($M$1-1)</f>
        <v>21</v>
      </c>
    </row>
    <row r="47" spans="1:14" x14ac:dyDescent="0.25">
      <c r="A47" s="29" t="str">
        <f>CONCATENATE("Figure ", RIGHT(A41,LEN(A41)-6))</f>
        <v>Figure 12b. College Enrollment Rates in the First Year after High School Graduation for Classes 2012 and 2013,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13a. College Enrollment Rates in the First Two Years after High School Graduation for Classes 2011 and 2012,  School Percentile Distribution</v>
      </c>
      <c r="N68" s="25">
        <f>3+5*($M$1-1)</f>
        <v>13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2011</v>
      </c>
      <c r="B70" s="15">
        <f ca="1">INDIRECT(CONCATENATE("'ALL DATA'!",X$1,$N70))</f>
        <v>37</v>
      </c>
      <c r="C70" s="16">
        <f t="shared" ref="C70:E71" ca="1" si="4">INDIRECT(CONCATENATE("'ALL DATA'!",Y$1,$N70))</f>
        <v>0.61094224924012153</v>
      </c>
      <c r="D70" s="16">
        <f t="shared" ca="1" si="4"/>
        <v>0.64640883977900554</v>
      </c>
      <c r="E70" s="16">
        <f t="shared" ca="1" si="4"/>
        <v>0.70927835051546395</v>
      </c>
      <c r="N70" s="25">
        <f>6+8*($M$1-1)</f>
        <v>22</v>
      </c>
    </row>
    <row r="71" spans="1:29" ht="15.75" thickBot="1" x14ac:dyDescent="0.3">
      <c r="A71" s="14">
        <f ca="1">INDIRECT(CONCATENATE("'ALL DATA'!",O$1,$N71))</f>
        <v>2012</v>
      </c>
      <c r="B71" s="15">
        <f ca="1">INDIRECT(CONCATENATE("'ALL DATA'!",X$1,$N71))</f>
        <v>37</v>
      </c>
      <c r="C71" s="16">
        <f t="shared" ca="1" si="4"/>
        <v>0.58048780487804874</v>
      </c>
      <c r="D71" s="16">
        <f t="shared" ca="1" si="4"/>
        <v>0.61960784313725492</v>
      </c>
      <c r="E71" s="16">
        <f t="shared" ca="1" si="4"/>
        <v>0.67002012072434602</v>
      </c>
      <c r="N71" s="25">
        <f>7+8*($M$1-1)</f>
        <v>23</v>
      </c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13b. College Enrollment Rates in the First Two Years after High School Graduation for Class 2011 and 2012,  Student-Weighted Totals</v>
      </c>
      <c r="N74" s="25">
        <f>3+5*($M$1-1)</f>
        <v>13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t="shared" ref="A76:I77" ca="1" si="5">INDIRECT(CONCATENATE("'All DATA'!",O$1,$N76))</f>
        <v>2011</v>
      </c>
      <c r="B76" s="15">
        <f t="shared" ca="1" si="5"/>
        <v>11877</v>
      </c>
      <c r="C76" s="16">
        <f t="shared" ca="1" si="5"/>
        <v>0.65563694535657158</v>
      </c>
      <c r="D76" s="16">
        <f t="shared" ca="1" si="5"/>
        <v>0.58263871347983498</v>
      </c>
      <c r="E76" s="16">
        <f t="shared" ca="1" si="5"/>
        <v>7.2998231876736555E-2</v>
      </c>
      <c r="F76" s="16">
        <f t="shared" ca="1" si="5"/>
        <v>0.39277595352361705</v>
      </c>
      <c r="G76" s="16">
        <f t="shared" ca="1" si="5"/>
        <v>0.26286099183295447</v>
      </c>
      <c r="H76" s="16">
        <f t="shared" ca="1" si="5"/>
        <v>0.60065673149785304</v>
      </c>
      <c r="I76" s="16">
        <f t="shared" ca="1" si="5"/>
        <v>5.4980213858718534E-2</v>
      </c>
      <c r="K76" s="5"/>
      <c r="L76" s="5"/>
      <c r="N76" s="25">
        <f>6+8*($M$1-1)</f>
        <v>22</v>
      </c>
    </row>
    <row r="77" spans="1:29" ht="15.75" thickBot="1" x14ac:dyDescent="0.3">
      <c r="A77" s="14">
        <f ca="1">INDIRECT(CONCATENATE("'All DATA'!",O$1,$N77))</f>
        <v>2012</v>
      </c>
      <c r="B77" s="15">
        <f t="shared" ca="1" si="5"/>
        <v>10598</v>
      </c>
      <c r="C77" s="16">
        <f t="shared" ca="1" si="5"/>
        <v>0.63691262502358936</v>
      </c>
      <c r="D77" s="16">
        <f t="shared" ca="1" si="5"/>
        <v>0.5534063030760521</v>
      </c>
      <c r="E77" s="16">
        <f t="shared" ca="1" si="5"/>
        <v>8.3506321947537265E-2</v>
      </c>
      <c r="F77" s="16">
        <f t="shared" ca="1" si="5"/>
        <v>0.36629552745801097</v>
      </c>
      <c r="G77" s="16">
        <f t="shared" ca="1" si="5"/>
        <v>0.27061709756557839</v>
      </c>
      <c r="H77" s="16">
        <f t="shared" ca="1" si="5"/>
        <v>0.57548594074353654</v>
      </c>
      <c r="I77" s="16">
        <f t="shared" ca="1" si="5"/>
        <v>6.1426684280052837E-2</v>
      </c>
      <c r="K77" s="5"/>
      <c r="L77" s="5"/>
      <c r="N77" s="25">
        <f>7+8*($M$1-1)</f>
        <v>23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29" t="str">
        <f>CONCATENATE("Figure ", RIGHT(A74,LEN(A74)-6))</f>
        <v>Figure 13b. College Enrollment Rates in the First Two Years after High School Graduation for Class 2011 and 2012,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2012, School Percentile Distribution")</f>
        <v>Table 14a. Persistence Rates from First to Second Year of College for Class of 2012, School Percentile Distribution</v>
      </c>
      <c r="N101" s="25">
        <f>4+5*($M$1-1)</f>
        <v>14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37</v>
      </c>
      <c r="C103" s="16">
        <f t="shared" ref="C103:E103" ca="1" si="6">INDIRECT(CONCATENATE("'ALL DATA'!",Y$1,$N103))</f>
        <v>0.73040752351097182</v>
      </c>
      <c r="D103" s="16">
        <f t="shared" ca="1" si="6"/>
        <v>0.77114427860696522</v>
      </c>
      <c r="E103" s="16">
        <f t="shared" ca="1" si="6"/>
        <v>0.81060606060606055</v>
      </c>
      <c r="N103" s="25">
        <f>8+8*($M$1-1)</f>
        <v>24</v>
      </c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14b. Persistence Rates from First to Second Year of College for Class of 2012, Student-Weighted Totals</v>
      </c>
      <c r="N106" s="25">
        <f>4+5*($M$1-1)</f>
        <v>14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2012</v>
      </c>
      <c r="B108" s="15">
        <f t="shared" ref="B108:I108" ca="1" si="7">INDIRECT(CONCATENATE("'All DATA'!",P$1,$N108))</f>
        <v>5982</v>
      </c>
      <c r="C108" s="16">
        <f t="shared" ca="1" si="7"/>
        <v>0.78251420929455029</v>
      </c>
      <c r="D108" s="16">
        <f t="shared" ca="1" si="7"/>
        <v>0.77098505174396326</v>
      </c>
      <c r="E108" s="16">
        <f t="shared" ca="1" si="7"/>
        <v>0.86125654450261779</v>
      </c>
      <c r="F108" s="16">
        <f t="shared" ca="1" si="7"/>
        <v>0.7109774436090226</v>
      </c>
      <c r="G108" s="16">
        <f t="shared" ca="1" si="7"/>
        <v>0.87203613097478361</v>
      </c>
      <c r="H108" s="16">
        <f t="shared" ca="1" si="7"/>
        <v>0.77946837763519705</v>
      </c>
      <c r="I108" s="16">
        <f t="shared" ca="1" si="7"/>
        <v>0.81404174573055033</v>
      </c>
      <c r="K108" s="5"/>
      <c r="L108" s="5"/>
      <c r="N108" s="25">
        <f>8+8*($M$1-1)</f>
        <v>24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29" t="str">
        <f>CONCATENATE("Figure ", RIGHT(A106,LEN(A106)-6))</f>
        <v>Figure 14b. Persistence Rates from First to Second Year of College for Class of 2012,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2008, School Percentile Distribution")</f>
        <v>Table 15a. Six-Year Completion Rates for Class of 2008, School Percentile Distribution</v>
      </c>
      <c r="N132" s="25">
        <f>5+5*($M$1-1)</f>
        <v>15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2008</v>
      </c>
      <c r="B134" s="15">
        <f ca="1">INDIRECT(CONCATENATE("'ALL DATA'!",X$1,$N134))</f>
        <v>6</v>
      </c>
      <c r="C134" s="16">
        <f t="shared" ref="C134:E134" ca="1" si="8">INDIRECT(CONCATENATE("'ALL DATA'!",Y$1,$N134))</f>
        <v>7.7844311377245512E-2</v>
      </c>
      <c r="D134" s="16">
        <f t="shared" ca="1" si="8"/>
        <v>0.17691380349608199</v>
      </c>
      <c r="E134" s="16">
        <f t="shared" ca="1" si="8"/>
        <v>0.23890784982935154</v>
      </c>
      <c r="N134" s="25">
        <f>9+8*($M$1-1)</f>
        <v>25</v>
      </c>
    </row>
    <row r="137" spans="1:29" ht="15.75" thickBot="1" x14ac:dyDescent="0.3">
      <c r="A137" s="11" t="str">
        <f>CONCATENATE("Table ",N137,"b. Six-Year Completion Rates for Class of 2008, Student-Weighted Totals")</f>
        <v>Table 15b. Six-Year Completion Rates for Class of 2008, Student-Weighted Totals</v>
      </c>
      <c r="N137" s="25">
        <f>5+5*($M$1-1)</f>
        <v>15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2008</v>
      </c>
      <c r="B139" s="15">
        <f t="shared" ref="B139:I139" ca="1" si="9">INDIRECT(CONCATENATE("'All DATA'!",P$1,$N139))</f>
        <v>979</v>
      </c>
      <c r="C139" s="16">
        <f t="shared" ca="1" si="9"/>
        <v>0.177732379979571</v>
      </c>
      <c r="D139" s="16">
        <f t="shared" ca="1" si="9"/>
        <v>9.193054136874361E-2</v>
      </c>
      <c r="E139" s="16">
        <f t="shared" ca="1" si="9"/>
        <v>8.580183861082738E-2</v>
      </c>
      <c r="F139" s="16">
        <f t="shared" ca="1" si="9"/>
        <v>5.1072522982635343E-2</v>
      </c>
      <c r="G139" s="16">
        <f t="shared" ca="1" si="9"/>
        <v>0.12665985699693566</v>
      </c>
      <c r="H139" s="16">
        <f t="shared" ca="1" si="9"/>
        <v>0.14708886618998979</v>
      </c>
      <c r="I139" s="16">
        <f t="shared" ca="1" si="9"/>
        <v>3.0643513789581207E-2</v>
      </c>
      <c r="K139" s="5"/>
      <c r="L139" s="5"/>
      <c r="N139" s="25">
        <f>9+8*($M$1-1)</f>
        <v>25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29" t="str">
        <f>CONCATENATE("Figure ", RIGHT(A137,LEN(A137)-6))</f>
        <v>Figure 15b. Six-Year Completion Rates for Class of 2008, Student-Weighted Totals</v>
      </c>
      <c r="Q142" s="25"/>
    </row>
    <row r="143" spans="1:29" x14ac:dyDescent="0.25">
      <c r="Q143" s="25"/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A162" sqref="A162"/>
    </sheetView>
  </sheetViews>
  <sheetFormatPr defaultRowHeight="15" x14ac:dyDescent="0.25"/>
  <cols>
    <col min="1" max="1" width="11.7109375" style="29" customWidth="1"/>
    <col min="2" max="2" width="10.7109375" style="33" customWidth="1"/>
    <col min="3" max="9" width="10.7109375" style="29" customWidth="1"/>
    <col min="10" max="12" width="9.140625" style="29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29"/>
  </cols>
  <sheetData>
    <row r="1" spans="1:30" ht="32.25" thickBot="1" x14ac:dyDescent="0.3">
      <c r="A1" s="17" t="str">
        <f ca="1">INDIRECT(CONCATENATE("'All DATA'!A",$N1))</f>
        <v>High Poverty, Low Minority, Suburban Schools</v>
      </c>
      <c r="M1" s="28">
        <v>4</v>
      </c>
      <c r="N1" s="25">
        <f>2+8*($M$1-1)</f>
        <v>26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2013 and 2014, School Percentile Distribution")</f>
        <v>Table 16a. College Enrollment Rates in the First Fall after High School Graduation for Classes 2013 and 2014, School Percentile Distribution</v>
      </c>
      <c r="N2" s="25">
        <f>1+5*($M$1-1)</f>
        <v>16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2013</v>
      </c>
      <c r="B4" s="15">
        <f ca="1">INDIRECT(CONCATENATE("'ALL DATA'!",X$1,$N4))</f>
        <v>11</v>
      </c>
      <c r="C4" s="16">
        <f t="shared" ref="C4:E5" ca="1" si="0">INDIRECT(CONCATENATE("'ALL DATA'!",Y$1,$N4))</f>
        <v>0.30031948881789139</v>
      </c>
      <c r="D4" s="16">
        <f t="shared" ca="1" si="0"/>
        <v>0.42857142857142855</v>
      </c>
      <c r="E4" s="16">
        <f t="shared" ca="1" si="0"/>
        <v>0.55789473684210522</v>
      </c>
      <c r="N4" s="25">
        <f>2+8*($M$1-1)</f>
        <v>26</v>
      </c>
    </row>
    <row r="5" spans="1:30" ht="15.75" thickBot="1" x14ac:dyDescent="0.3">
      <c r="A5" s="14">
        <f ca="1">INDIRECT(CONCATENATE("'ALL DATA'!",O$1,$N5))</f>
        <v>2014</v>
      </c>
      <c r="B5" s="15">
        <f ca="1">INDIRECT(CONCATENATE("'ALL DATA'!",X$1,$N5))</f>
        <v>12</v>
      </c>
      <c r="C5" s="16">
        <f t="shared" ca="1" si="0"/>
        <v>0.37947891632073411</v>
      </c>
      <c r="D5" s="16">
        <f t="shared" ca="1" si="0"/>
        <v>0.4482496194824962</v>
      </c>
      <c r="E5" s="16">
        <f t="shared" ca="1" si="0"/>
        <v>0.54826958105646639</v>
      </c>
      <c r="N5" s="25">
        <f>3+8*($M$1-1)</f>
        <v>27</v>
      </c>
    </row>
    <row r="8" spans="1:30" ht="15.75" thickBot="1" x14ac:dyDescent="0.3">
      <c r="A8" s="29" t="str">
        <f>CONCATENATE("Table ",N8,"b. College Enrollment Rates in the First Fall after High School Graduation for Classes 2013 and 2014, Student-Weighted Totals")</f>
        <v>Table 16b. College Enrollment Rates in the First Fall after High School Graduation for Classes 2013 and 2014, Student-Weighted Totals</v>
      </c>
      <c r="N8" s="25">
        <f>1+5*($M$1-1)</f>
        <v>16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2534</v>
      </c>
      <c r="C10" s="16">
        <f t="shared" ca="1" si="1"/>
        <v>0.50513022888713499</v>
      </c>
      <c r="D10" s="16">
        <f t="shared" ca="1" si="1"/>
        <v>0.47000789265982634</v>
      </c>
      <c r="E10" s="16">
        <f t="shared" ca="1" si="1"/>
        <v>3.51223362273086E-2</v>
      </c>
      <c r="F10" s="16">
        <f t="shared" ca="1" si="1"/>
        <v>0.22099447513812154</v>
      </c>
      <c r="G10" s="16">
        <f t="shared" ca="1" si="1"/>
        <v>0.2841357537490134</v>
      </c>
      <c r="H10" s="16">
        <f t="shared" ca="1" si="1"/>
        <v>0.47040252565114443</v>
      </c>
      <c r="I10" s="16">
        <f t="shared" ca="1" si="1"/>
        <v>3.4727703235990531E-2</v>
      </c>
      <c r="N10" s="25">
        <f>2+8*($M$1-1)</f>
        <v>26</v>
      </c>
    </row>
    <row r="11" spans="1:30" s="9" customFormat="1" ht="15.75" thickBot="1" x14ac:dyDescent="0.3">
      <c r="A11" s="14">
        <f ca="1">INDIRECT(CONCATENATE("'All DATA'!",O$1,$N11))</f>
        <v>2014</v>
      </c>
      <c r="B11" s="15">
        <f t="shared" ca="1" si="1"/>
        <v>2819</v>
      </c>
      <c r="C11" s="16">
        <f t="shared" ca="1" si="1"/>
        <v>0.48953529620432779</v>
      </c>
      <c r="D11" s="16">
        <f t="shared" ca="1" si="1"/>
        <v>0.45867328840014188</v>
      </c>
      <c r="E11" s="16">
        <f t="shared" ca="1" si="1"/>
        <v>3.0862007804185881E-2</v>
      </c>
      <c r="F11" s="16">
        <f t="shared" ca="1" si="1"/>
        <v>0.2323518978361121</v>
      </c>
      <c r="G11" s="16">
        <f t="shared" ca="1" si="1"/>
        <v>0.25718339836821569</v>
      </c>
      <c r="H11" s="16">
        <f t="shared" ca="1" si="1"/>
        <v>0.46151117417523946</v>
      </c>
      <c r="I11" s="16">
        <f t="shared" ca="1" si="1"/>
        <v>2.8024122029088328E-2</v>
      </c>
      <c r="J11" s="29"/>
      <c r="K11" s="29"/>
      <c r="L11" s="29"/>
      <c r="M11" s="25"/>
      <c r="N11" s="25">
        <f>3+8*($M$1-1)</f>
        <v>27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29" t="str">
        <f>CONCATENATE("Figure ", RIGHT(A8,LEN(A8)-6))</f>
        <v>Figure 16b.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2012 and 2013, School Percentile Distribution")</f>
        <v>Table 17a. College Enrollment Rates in the First Year after High School Graduation for Classes 2012 and 2013, School Percentile Distribution</v>
      </c>
      <c r="N35" s="25">
        <f>2+5*($M$1-1)</f>
        <v>17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2012</v>
      </c>
      <c r="B37" s="15">
        <f ca="1">INDIRECT(CONCATENATE("'ALL DATA'!",X$1,$N37))</f>
        <v>8</v>
      </c>
      <c r="C37" s="16">
        <f t="shared" ref="C37:E38" ca="1" si="2">INDIRECT(CONCATENATE("'ALL DATA'!",Y$1,$N37))</f>
        <v>0.41798418972332019</v>
      </c>
      <c r="D37" s="16">
        <f t="shared" ca="1" si="2"/>
        <v>0.48641412930552219</v>
      </c>
      <c r="E37" s="16">
        <f t="shared" ca="1" si="2"/>
        <v>0.56118881118881114</v>
      </c>
      <c r="N37" s="25">
        <f>4+8*($M$1-1)</f>
        <v>28</v>
      </c>
    </row>
    <row r="38" spans="1:14" ht="15.75" thickBot="1" x14ac:dyDescent="0.3">
      <c r="A38" s="14">
        <f ca="1">INDIRECT(CONCATENATE("'ALL DATA'!",O$1,$N38))</f>
        <v>2013</v>
      </c>
      <c r="B38" s="15">
        <f ca="1">INDIRECT(CONCATENATE("'ALL DATA'!",X$1,$N38))</f>
        <v>11</v>
      </c>
      <c r="C38" s="16">
        <f t="shared" ca="1" si="2"/>
        <v>0.3514376996805112</v>
      </c>
      <c r="D38" s="16">
        <f t="shared" ca="1" si="2"/>
        <v>0.48701298701298701</v>
      </c>
      <c r="E38" s="16">
        <f t="shared" ca="1" si="2"/>
        <v>0.56842105263157894</v>
      </c>
      <c r="N38" s="25">
        <f>5+8*($M$1-1)</f>
        <v>29</v>
      </c>
    </row>
    <row r="41" spans="1:14" ht="15.75" thickBot="1" x14ac:dyDescent="0.3">
      <c r="A41" s="11" t="str">
        <f>CONCATENATE("Table ",N41,"b. College Enrollment Rates in the First Year after High School Graduation for Classes 2012 and 2013,  Student-Weighted Totals")</f>
        <v>Table 17b. College Enrollment Rates in the First Year after High School Graduation for Classes 2012 and 2013,  Student-Weighted Totals</v>
      </c>
      <c r="N41" s="25">
        <f>2+5*($M$1-1)</f>
        <v>17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2012</v>
      </c>
      <c r="B43" s="15">
        <f t="shared" ref="B43:I44" ca="1" si="3">INDIRECT(CONCATENATE("'All DATA'!",P$1,$N43))</f>
        <v>772</v>
      </c>
      <c r="C43" s="16">
        <f t="shared" ca="1" si="3"/>
        <v>0.49611398963730569</v>
      </c>
      <c r="D43" s="16">
        <f t="shared" ca="1" si="3"/>
        <v>0.43264248704663211</v>
      </c>
      <c r="E43" s="16">
        <f t="shared" ca="1" si="3"/>
        <v>6.3471502590673579E-2</v>
      </c>
      <c r="F43" s="16">
        <f t="shared" ca="1" si="3"/>
        <v>0.20595854922279794</v>
      </c>
      <c r="G43" s="16">
        <f t="shared" ca="1" si="3"/>
        <v>0.29015544041450775</v>
      </c>
      <c r="H43" s="16">
        <f t="shared" ca="1" si="3"/>
        <v>0.43523316062176165</v>
      </c>
      <c r="I43" s="16">
        <f t="shared" ca="1" si="3"/>
        <v>6.0880829015544043E-2</v>
      </c>
      <c r="N43" s="25">
        <f>4+8*($M$1-1)</f>
        <v>28</v>
      </c>
    </row>
    <row r="44" spans="1:14" ht="15.75" thickBot="1" x14ac:dyDescent="0.3">
      <c r="A44" s="14">
        <f ca="1">INDIRECT(CONCATENATE("'All DATA'!",O$1,$N44))</f>
        <v>2013</v>
      </c>
      <c r="B44" s="15">
        <f t="shared" ca="1" si="3"/>
        <v>2534</v>
      </c>
      <c r="C44" s="16">
        <f t="shared" ca="1" si="3"/>
        <v>0.56037884767166535</v>
      </c>
      <c r="D44" s="16">
        <f t="shared" ca="1" si="3"/>
        <v>0.52012628255722182</v>
      </c>
      <c r="E44" s="16">
        <f t="shared" ca="1" si="3"/>
        <v>4.025256511444357E-2</v>
      </c>
      <c r="F44" s="16">
        <f t="shared" ca="1" si="3"/>
        <v>0.25808997632202052</v>
      </c>
      <c r="G44" s="16">
        <f t="shared" ca="1" si="3"/>
        <v>0.30228887134964483</v>
      </c>
      <c r="H44" s="16">
        <f t="shared" ca="1" si="3"/>
        <v>0.52131018153117603</v>
      </c>
      <c r="I44" s="16">
        <f t="shared" ca="1" si="3"/>
        <v>3.9068666140489344E-2</v>
      </c>
      <c r="N44" s="25">
        <f>5+8*($M$1-1)</f>
        <v>29</v>
      </c>
    </row>
    <row r="47" spans="1:14" x14ac:dyDescent="0.25">
      <c r="A47" s="29" t="str">
        <f>CONCATENATE("Figure ", RIGHT(A41,LEN(A41)-6))</f>
        <v>Figure 17b. College Enrollment Rates in the First Year after High School Graduation for Classes 2012 and 2013,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18a. College Enrollment Rates in the First Two Years after High School Graduation for Classes 2011 and 2012,  School Percentile Distribution</v>
      </c>
      <c r="N68" s="25">
        <f>3+5*($M$1-1)</f>
        <v>18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2011</v>
      </c>
      <c r="B70" s="15">
        <f ca="1">INDIRECT(CONCATENATE("'ALL DATA'!",X$1,$N70))</f>
        <v>4</v>
      </c>
      <c r="C70" s="16">
        <f t="shared" ref="C70:E71" ca="1" si="4">INDIRECT(CONCATENATE("'ALL DATA'!",Y$1,$N70))</f>
        <v>0.52867253425279004</v>
      </c>
      <c r="D70" s="16">
        <f t="shared" ca="1" si="4"/>
        <v>0.54285236022765315</v>
      </c>
      <c r="E70" s="16">
        <f t="shared" ca="1" si="4"/>
        <v>0.59586206896551719</v>
      </c>
      <c r="N70" s="25">
        <f>6+8*($M$1-1)</f>
        <v>30</v>
      </c>
    </row>
    <row r="71" spans="1:29" ht="15.75" thickBot="1" x14ac:dyDescent="0.3">
      <c r="A71" s="14">
        <f ca="1">INDIRECT(CONCATENATE("'ALL DATA'!",O$1,$N71))</f>
        <v>2012</v>
      </c>
      <c r="B71" s="15">
        <f ca="1">INDIRECT(CONCATENATE("'ALL DATA'!",X$1,$N71))</f>
        <v>8</v>
      </c>
      <c r="C71" s="16">
        <f t="shared" ca="1" si="4"/>
        <v>0.4938515590689504</v>
      </c>
      <c r="D71" s="16">
        <f t="shared" ca="1" si="4"/>
        <v>0.540597778310557</v>
      </c>
      <c r="E71" s="16">
        <f t="shared" ca="1" si="4"/>
        <v>0.64185814185814194</v>
      </c>
      <c r="N71" s="25">
        <f>7+8*($M$1-1)</f>
        <v>31</v>
      </c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18b. College Enrollment Rates in the First Two Years after High School Graduation for Class 2011 and 2012,  Student-Weighted Totals</v>
      </c>
      <c r="N74" s="25">
        <f>3+5*($M$1-1)</f>
        <v>18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t="shared" ref="A76:I77" ca="1" si="5">INDIRECT(CONCATENATE("'All DATA'!",O$1,$N76))</f>
        <v>2011</v>
      </c>
      <c r="B76" s="15">
        <f t="shared" ca="1" si="5"/>
        <v>401</v>
      </c>
      <c r="C76" s="16">
        <f t="shared" ca="1" si="5"/>
        <v>0.55610972568578554</v>
      </c>
      <c r="D76" s="16">
        <f t="shared" ca="1" si="5"/>
        <v>0.4538653366583541</v>
      </c>
      <c r="E76" s="16">
        <f t="shared" ca="1" si="5"/>
        <v>0.10224438902743142</v>
      </c>
      <c r="F76" s="16">
        <f t="shared" ca="1" si="5"/>
        <v>0.1970074812967581</v>
      </c>
      <c r="G76" s="16">
        <f t="shared" ca="1" si="5"/>
        <v>0.35910224438902744</v>
      </c>
      <c r="H76" s="16">
        <f t="shared" ca="1" si="5"/>
        <v>0.45137157107231918</v>
      </c>
      <c r="I76" s="16">
        <f t="shared" ca="1" si="5"/>
        <v>0.10473815461346633</v>
      </c>
      <c r="K76" s="5"/>
      <c r="L76" s="5"/>
      <c r="N76" s="25">
        <f>6+8*($M$1-1)</f>
        <v>30</v>
      </c>
    </row>
    <row r="77" spans="1:29" ht="15.75" thickBot="1" x14ac:dyDescent="0.3">
      <c r="A77" s="14">
        <f ca="1">INDIRECT(CONCATENATE("'All DATA'!",O$1,$N77))</f>
        <v>2012</v>
      </c>
      <c r="B77" s="15">
        <f t="shared" ca="1" si="5"/>
        <v>772</v>
      </c>
      <c r="C77" s="16">
        <f t="shared" ca="1" si="5"/>
        <v>0.56088082901554404</v>
      </c>
      <c r="D77" s="16">
        <f t="shared" ca="1" si="5"/>
        <v>0.48704663212435234</v>
      </c>
      <c r="E77" s="16">
        <f t="shared" ca="1" si="5"/>
        <v>7.3834196891191708E-2</v>
      </c>
      <c r="F77" s="16">
        <f t="shared" ca="1" si="5"/>
        <v>0.25259067357512954</v>
      </c>
      <c r="G77" s="16">
        <f t="shared" ca="1" si="5"/>
        <v>0.30829015544041449</v>
      </c>
      <c r="H77" s="16">
        <f t="shared" ca="1" si="5"/>
        <v>0.48316062176165803</v>
      </c>
      <c r="I77" s="16">
        <f t="shared" ca="1" si="5"/>
        <v>7.7720207253886009E-2</v>
      </c>
      <c r="K77" s="5"/>
      <c r="L77" s="5"/>
      <c r="N77" s="25">
        <f>7+8*($M$1-1)</f>
        <v>31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29" t="str">
        <f>CONCATENATE("Figure ", RIGHT(A74,LEN(A74)-6))</f>
        <v>Figure 18b. College Enrollment Rates in the First Two Years after High School Graduation for Class 2011 and 2012,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2012, School Percentile Distribution")</f>
        <v>Table 19a. Persistence Rates from First to Second Year of College for Class of 2012, School Percentile Distribution</v>
      </c>
      <c r="N101" s="25">
        <f>4+5*($M$1-1)</f>
        <v>19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8</v>
      </c>
      <c r="C103" s="16">
        <f t="shared" ref="C103:E103" ca="1" si="6">INDIRECT(CONCATENATE("'ALL DATA'!",Y$1,$N103))</f>
        <v>0.6333333333333333</v>
      </c>
      <c r="D103" s="16">
        <f t="shared" ca="1" si="6"/>
        <v>0.72495446265938068</v>
      </c>
      <c r="E103" s="16">
        <f t="shared" ca="1" si="6"/>
        <v>0.80476190476190479</v>
      </c>
      <c r="N103" s="25">
        <f>8+8*($M$1-1)</f>
        <v>32</v>
      </c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19b. Persistence Rates from First to Second Year of College for Class of 2012, Student-Weighted Totals</v>
      </c>
      <c r="N106" s="25">
        <f>4+5*($M$1-1)</f>
        <v>19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2012</v>
      </c>
      <c r="B108" s="15">
        <f t="shared" ref="B108:I108" ca="1" si="7">INDIRECT(CONCATENATE("'All DATA'!",P$1,$N108))</f>
        <v>383</v>
      </c>
      <c r="C108" s="16">
        <f t="shared" ca="1" si="7"/>
        <v>0.71018276762402088</v>
      </c>
      <c r="D108" s="16">
        <f t="shared" ca="1" si="7"/>
        <v>0.67964071856287422</v>
      </c>
      <c r="E108" s="16">
        <f t="shared" ca="1" si="7"/>
        <v>0.91836734693877553</v>
      </c>
      <c r="F108" s="16">
        <f t="shared" ca="1" si="7"/>
        <v>0.62264150943396224</v>
      </c>
      <c r="G108" s="16">
        <f t="shared" ca="1" si="7"/>
        <v>0.7723214285714286</v>
      </c>
      <c r="H108" s="16">
        <f t="shared" ca="1" si="7"/>
        <v>0.7232142857142857</v>
      </c>
      <c r="I108" s="16">
        <f t="shared" ca="1" si="7"/>
        <v>0.61702127659574468</v>
      </c>
      <c r="K108" s="5"/>
      <c r="L108" s="5"/>
      <c r="N108" s="25">
        <f>8+8*($M$1-1)</f>
        <v>32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29" t="str">
        <f>CONCATENATE("Figure ", RIGHT(A106,LEN(A106)-6))</f>
        <v>Figure 19b. Persistence Rates from First to Second Year of College for Class of 2012,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2008, School Percentile Distribution")</f>
        <v>Table 20a. Six-Year Completion Rates for Class of 2008, School Percentile Distribution</v>
      </c>
      <c r="N132" s="25">
        <f>5+5*($M$1-1)</f>
        <v>20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2008</v>
      </c>
      <c r="B134" s="15" t="str">
        <f ca="1">INDIRECT(CONCATENATE("'ALL DATA'!",X$1,$N134))</f>
        <v>*</v>
      </c>
      <c r="C134" s="16" t="str">
        <f t="shared" ref="C134:E134" ca="1" si="8">INDIRECT(CONCATENATE("'ALL DATA'!",Y$1,$N134))</f>
        <v>*</v>
      </c>
      <c r="D134" s="16" t="str">
        <f t="shared" ca="1" si="8"/>
        <v>*</v>
      </c>
      <c r="E134" s="16" t="str">
        <f t="shared" ca="1" si="8"/>
        <v>*</v>
      </c>
      <c r="N134" s="25">
        <f>9+8*($M$1-1)</f>
        <v>33</v>
      </c>
    </row>
    <row r="137" spans="1:29" ht="15.75" thickBot="1" x14ac:dyDescent="0.3">
      <c r="A137" s="11" t="str">
        <f>CONCATENATE("Table ",N137,"b. Six-Year Completion Rates for Class of 2008, Student-Weighted Totals")</f>
        <v>Table 20b. Six-Year Completion Rates for Class of 2008, Student-Weighted Totals</v>
      </c>
      <c r="N137" s="25">
        <f>5+5*($M$1-1)</f>
        <v>20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2008</v>
      </c>
      <c r="B139" s="15" t="str">
        <f t="shared" ref="B139:I139" ca="1" si="9">INDIRECT(CONCATENATE("'All DATA'!",P$1,$N139))</f>
        <v>*</v>
      </c>
      <c r="C139" s="16" t="str">
        <f t="shared" ca="1" si="9"/>
        <v>*</v>
      </c>
      <c r="D139" s="16" t="str">
        <f t="shared" ca="1" si="9"/>
        <v>*</v>
      </c>
      <c r="E139" s="16" t="str">
        <f t="shared" ca="1" si="9"/>
        <v>*</v>
      </c>
      <c r="F139" s="16" t="str">
        <f t="shared" ca="1" si="9"/>
        <v>*</v>
      </c>
      <c r="G139" s="16" t="str">
        <f t="shared" ca="1" si="9"/>
        <v>*</v>
      </c>
      <c r="H139" s="16" t="str">
        <f t="shared" ca="1" si="9"/>
        <v>*</v>
      </c>
      <c r="I139" s="16" t="str">
        <f t="shared" ca="1" si="9"/>
        <v>*</v>
      </c>
      <c r="K139" s="5"/>
      <c r="L139" s="5"/>
      <c r="N139" s="25">
        <f>9+8*($M$1-1)</f>
        <v>33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29" t="str">
        <f>CONCATENATE("Figure ", RIGHT(A137,LEN(A137)-6))</f>
        <v>Figure 20b. Six-Year Completion Rates for Class of 2008, Student-Weighted Totals</v>
      </c>
      <c r="Q142" s="25"/>
    </row>
    <row r="143" spans="1:29" x14ac:dyDescent="0.25">
      <c r="Q143" s="25"/>
    </row>
    <row r="163" spans="1:1" x14ac:dyDescent="0.25">
      <c r="A163" s="41" t="s">
        <v>53</v>
      </c>
    </row>
    <row r="164" spans="1:1" x14ac:dyDescent="0.25">
      <c r="A164" s="41" t="s">
        <v>54</v>
      </c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A163" sqref="A163:A164"/>
    </sheetView>
  </sheetViews>
  <sheetFormatPr defaultRowHeight="15" x14ac:dyDescent="0.25"/>
  <cols>
    <col min="1" max="1" width="11.7109375" style="29" customWidth="1"/>
    <col min="2" max="2" width="10.7109375" style="33" customWidth="1"/>
    <col min="3" max="9" width="10.7109375" style="29" customWidth="1"/>
    <col min="10" max="12" width="9.140625" style="29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29"/>
  </cols>
  <sheetData>
    <row r="1" spans="1:30" ht="32.25" thickBot="1" x14ac:dyDescent="0.3">
      <c r="A1" s="17" t="str">
        <f ca="1">INDIRECT(CONCATENATE("'All DATA'!A",$N1))</f>
        <v>High Poverty, High Minority, Rural Schools</v>
      </c>
      <c r="M1" s="28">
        <v>5</v>
      </c>
      <c r="N1" s="25">
        <f>2+8*($M$1-1)</f>
        <v>34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2013 and 2014, School Percentile Distribution")</f>
        <v>Table 21a. College Enrollment Rates in the First Fall after High School Graduation for Classes 2013 and 2014, School Percentile Distribution</v>
      </c>
      <c r="N2" s="25">
        <f>1+5*($M$1-1)</f>
        <v>21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2013</v>
      </c>
      <c r="B4" s="15">
        <f ca="1">INDIRECT(CONCATENATE("'ALL DATA'!",X$1,$N4))</f>
        <v>23</v>
      </c>
      <c r="C4" s="16">
        <f t="shared" ref="C4:E5" ca="1" si="0">INDIRECT(CONCATENATE("'ALL DATA'!",Y$1,$N4))</f>
        <v>0.4</v>
      </c>
      <c r="D4" s="16">
        <f t="shared" ca="1" si="0"/>
        <v>0.56097560975609762</v>
      </c>
      <c r="E4" s="16">
        <f t="shared" ca="1" si="0"/>
        <v>0.6489795918367347</v>
      </c>
      <c r="N4" s="25">
        <f>2+8*($M$1-1)</f>
        <v>34</v>
      </c>
    </row>
    <row r="5" spans="1:30" ht="15.75" thickBot="1" x14ac:dyDescent="0.3">
      <c r="A5" s="14">
        <f ca="1">INDIRECT(CONCATENATE("'ALL DATA'!",O$1,$N5))</f>
        <v>2014</v>
      </c>
      <c r="B5" s="15">
        <f ca="1">INDIRECT(CONCATENATE("'ALL DATA'!",X$1,$N5))</f>
        <v>19</v>
      </c>
      <c r="C5" s="16">
        <f t="shared" ca="1" si="0"/>
        <v>0.4</v>
      </c>
      <c r="D5" s="16">
        <f t="shared" ca="1" si="0"/>
        <v>0.56521739130434778</v>
      </c>
      <c r="E5" s="16">
        <f t="shared" ca="1" si="0"/>
        <v>0.61111111111111116</v>
      </c>
      <c r="N5" s="25">
        <f>3+8*($M$1-1)</f>
        <v>35</v>
      </c>
    </row>
    <row r="8" spans="1:30" ht="15.75" thickBot="1" x14ac:dyDescent="0.3">
      <c r="A8" s="29" t="str">
        <f>CONCATENATE("Table ",N8,"b. College Enrollment Rates in the First Fall after High School Graduation for Classes 2013 and 2014, Student-Weighted Totals")</f>
        <v>Table 21b. College Enrollment Rates in the First Fall after High School Graduation for Classes 2013 and 2014, Student-Weighted Totals</v>
      </c>
      <c r="N8" s="25">
        <f>1+5*($M$1-1)</f>
        <v>21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5196</v>
      </c>
      <c r="C10" s="16">
        <f t="shared" ca="1" si="1"/>
        <v>0.54464973056197075</v>
      </c>
      <c r="D10" s="16">
        <f t="shared" ca="1" si="1"/>
        <v>0.50365665896843725</v>
      </c>
      <c r="E10" s="16">
        <f t="shared" ca="1" si="1"/>
        <v>4.0993071593533485E-2</v>
      </c>
      <c r="F10" s="16">
        <f t="shared" ca="1" si="1"/>
        <v>0.31735950731331791</v>
      </c>
      <c r="G10" s="16">
        <f t="shared" ca="1" si="1"/>
        <v>0.22729022324865281</v>
      </c>
      <c r="H10" s="16">
        <f t="shared" ca="1" si="1"/>
        <v>0.50962278675904538</v>
      </c>
      <c r="I10" s="16">
        <f t="shared" ca="1" si="1"/>
        <v>3.5026943802925328E-2</v>
      </c>
      <c r="N10" s="25">
        <f>2+8*($M$1-1)</f>
        <v>34</v>
      </c>
    </row>
    <row r="11" spans="1:30" s="9" customFormat="1" ht="15.75" thickBot="1" x14ac:dyDescent="0.3">
      <c r="A11" s="14">
        <f ca="1">INDIRECT(CONCATENATE("'All DATA'!",O$1,$N11))</f>
        <v>2014</v>
      </c>
      <c r="B11" s="15">
        <f t="shared" ca="1" si="1"/>
        <v>4696</v>
      </c>
      <c r="C11" s="16">
        <f t="shared" ca="1" si="1"/>
        <v>0.48317717206132876</v>
      </c>
      <c r="D11" s="16">
        <f t="shared" ca="1" si="1"/>
        <v>0.44782793867120951</v>
      </c>
      <c r="E11" s="16">
        <f t="shared" ca="1" si="1"/>
        <v>3.534923339011925E-2</v>
      </c>
      <c r="F11" s="16">
        <f t="shared" ca="1" si="1"/>
        <v>0.2727853492333901</v>
      </c>
      <c r="G11" s="16">
        <f t="shared" ca="1" si="1"/>
        <v>0.21039182282793867</v>
      </c>
      <c r="H11" s="16">
        <f t="shared" ca="1" si="1"/>
        <v>0.44718909710391824</v>
      </c>
      <c r="I11" s="16">
        <f t="shared" ca="1" si="1"/>
        <v>3.5988074957410562E-2</v>
      </c>
      <c r="J11" s="29"/>
      <c r="K11" s="29"/>
      <c r="L11" s="29"/>
      <c r="M11" s="25"/>
      <c r="N11" s="25">
        <f>3+8*($M$1-1)</f>
        <v>35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29" t="str">
        <f>CONCATENATE("Figure ", RIGHT(A8,LEN(A8)-6))</f>
        <v>Figure 21b.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2012 and 2013, School Percentile Distribution")</f>
        <v>Table 22a. College Enrollment Rates in the First Year after High School Graduation for Classes 2012 and 2013, School Percentile Distribution</v>
      </c>
      <c r="N35" s="25">
        <f>2+5*($M$1-1)</f>
        <v>22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2012</v>
      </c>
      <c r="B37" s="15" t="str">
        <f ca="1">INDIRECT(CONCATENATE("'ALL DATA'!",X$1,$N37))</f>
        <v>*</v>
      </c>
      <c r="C37" s="16" t="str">
        <f t="shared" ref="C37:E38" ca="1" si="2">INDIRECT(CONCATENATE("'ALL DATA'!",Y$1,$N37))</f>
        <v>*</v>
      </c>
      <c r="D37" s="16" t="str">
        <f t="shared" ca="1" si="2"/>
        <v>*</v>
      </c>
      <c r="E37" s="16" t="str">
        <f t="shared" ca="1" si="2"/>
        <v>*</v>
      </c>
      <c r="N37" s="25">
        <f>4+8*($M$1-1)</f>
        <v>36</v>
      </c>
    </row>
    <row r="38" spans="1:14" ht="15.75" thickBot="1" x14ac:dyDescent="0.3">
      <c r="A38" s="14">
        <f ca="1">INDIRECT(CONCATENATE("'ALL DATA'!",O$1,$N38))</f>
        <v>2013</v>
      </c>
      <c r="B38" s="15">
        <f ca="1">INDIRECT(CONCATENATE("'ALL DATA'!",X$1,$N38))</f>
        <v>23</v>
      </c>
      <c r="C38" s="16">
        <f t="shared" ca="1" si="2"/>
        <v>0.48</v>
      </c>
      <c r="D38" s="16">
        <f t="shared" ca="1" si="2"/>
        <v>0.61627906976744184</v>
      </c>
      <c r="E38" s="16">
        <f t="shared" ca="1" si="2"/>
        <v>0.70612244897959187</v>
      </c>
      <c r="N38" s="25">
        <f>5+8*($M$1-1)</f>
        <v>37</v>
      </c>
    </row>
    <row r="41" spans="1:14" ht="15.75" thickBot="1" x14ac:dyDescent="0.3">
      <c r="A41" s="11" t="str">
        <f>CONCATENATE("Table ",N41,"b. College Enrollment Rates in the First Year after High School Graduation for Classes 2012 and 2013,  Student-Weighted Totals")</f>
        <v>Table 22b. College Enrollment Rates in the First Year after High School Graduation for Classes 2012 and 2013,  Student-Weighted Totals</v>
      </c>
      <c r="N41" s="25">
        <f>2+5*($M$1-1)</f>
        <v>22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2012</v>
      </c>
      <c r="B43" s="15" t="str">
        <f t="shared" ref="B43:I44" ca="1" si="3">INDIRECT(CONCATENATE("'All DATA'!",P$1,$N43))</f>
        <v>*</v>
      </c>
      <c r="C43" s="16" t="str">
        <f t="shared" ca="1" si="3"/>
        <v>*</v>
      </c>
      <c r="D43" s="16" t="str">
        <f t="shared" ca="1" si="3"/>
        <v>*</v>
      </c>
      <c r="E43" s="16" t="str">
        <f t="shared" ca="1" si="3"/>
        <v>*</v>
      </c>
      <c r="F43" s="16" t="str">
        <f t="shared" ca="1" si="3"/>
        <v>*</v>
      </c>
      <c r="G43" s="16" t="str">
        <f t="shared" ca="1" si="3"/>
        <v>*</v>
      </c>
      <c r="H43" s="16" t="str">
        <f t="shared" ca="1" si="3"/>
        <v>*</v>
      </c>
      <c r="I43" s="16" t="str">
        <f t="shared" ca="1" si="3"/>
        <v>*</v>
      </c>
      <c r="N43" s="25">
        <f>4+8*($M$1-1)</f>
        <v>36</v>
      </c>
    </row>
    <row r="44" spans="1:14" ht="15.75" thickBot="1" x14ac:dyDescent="0.3">
      <c r="A44" s="14">
        <f ca="1">INDIRECT(CONCATENATE("'All DATA'!",O$1,$N44))</f>
        <v>2013</v>
      </c>
      <c r="B44" s="15">
        <f t="shared" ca="1" si="3"/>
        <v>5196</v>
      </c>
      <c r="C44" s="16">
        <f t="shared" ca="1" si="3"/>
        <v>0.59353348729792144</v>
      </c>
      <c r="D44" s="16">
        <f t="shared" ca="1" si="3"/>
        <v>0.54946112394149349</v>
      </c>
      <c r="E44" s="16">
        <f t="shared" ca="1" si="3"/>
        <v>4.4072363356428022E-2</v>
      </c>
      <c r="F44" s="16">
        <f t="shared" ca="1" si="3"/>
        <v>0.35431100846805236</v>
      </c>
      <c r="G44" s="16">
        <f t="shared" ca="1" si="3"/>
        <v>0.23922247882986913</v>
      </c>
      <c r="H44" s="16">
        <f t="shared" ca="1" si="3"/>
        <v>0.55427251732101612</v>
      </c>
      <c r="I44" s="16">
        <f t="shared" ca="1" si="3"/>
        <v>3.9260969976905313E-2</v>
      </c>
      <c r="N44" s="25">
        <f>5+8*($M$1-1)</f>
        <v>37</v>
      </c>
    </row>
    <row r="47" spans="1:14" x14ac:dyDescent="0.25">
      <c r="A47" s="29" t="str">
        <f>CONCATENATE("Figure ", RIGHT(A41,LEN(A41)-6))</f>
        <v>Figure 22b. College Enrollment Rates in the First Year after High School Graduation for Classes 2012 and 2013,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23a. College Enrollment Rates in the First Two Years after High School Graduation for Classes 2011 and 2012,  School Percentile Distribution</v>
      </c>
      <c r="N68" s="25">
        <f>3+5*($M$1-1)</f>
        <v>23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2011</v>
      </c>
      <c r="B70" s="15">
        <f ca="1">INDIRECT(CONCATENATE("'ALL DATA'!",X$1,$N70))</f>
        <v>19</v>
      </c>
      <c r="C70" s="16">
        <f t="shared" ref="C70:E71" ca="1" si="4">INDIRECT(CONCATENATE("'ALL DATA'!",Y$1,$N70))</f>
        <v>0.53459119496855345</v>
      </c>
      <c r="D70" s="16">
        <f t="shared" ca="1" si="4"/>
        <v>0.65987780040733202</v>
      </c>
      <c r="E70" s="16">
        <f t="shared" ca="1" si="4"/>
        <v>0.74242424242424243</v>
      </c>
      <c r="N70" s="25">
        <f>6+8*($M$1-1)</f>
        <v>38</v>
      </c>
    </row>
    <row r="71" spans="1:29" ht="15.75" thickBot="1" x14ac:dyDescent="0.3">
      <c r="A71" s="14">
        <f ca="1">INDIRECT(CONCATENATE("'ALL DATA'!",O$1,$N71))</f>
        <v>2012</v>
      </c>
      <c r="B71" s="15" t="str">
        <f ca="1">INDIRECT(CONCATENATE("'ALL DATA'!",X$1,$N71))</f>
        <v>*</v>
      </c>
      <c r="C71" s="16" t="str">
        <f t="shared" ca="1" si="4"/>
        <v>*</v>
      </c>
      <c r="D71" s="16" t="str">
        <f t="shared" ca="1" si="4"/>
        <v>*</v>
      </c>
      <c r="E71" s="16" t="str">
        <f t="shared" ca="1" si="4"/>
        <v>*</v>
      </c>
      <c r="N71" s="25">
        <f>7+8*($M$1-1)</f>
        <v>39</v>
      </c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23b. College Enrollment Rates in the First Two Years after High School Graduation for Class 2011 and 2012,  Student-Weighted Totals</v>
      </c>
      <c r="N74" s="25">
        <f>3+5*($M$1-1)</f>
        <v>23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t="shared" ref="A76:I77" ca="1" si="5">INDIRECT(CONCATENATE("'All DATA'!",O$1,$N76))</f>
        <v>2011</v>
      </c>
      <c r="B76" s="15">
        <f t="shared" ca="1" si="5"/>
        <v>5394</v>
      </c>
      <c r="C76" s="16">
        <f t="shared" ca="1" si="5"/>
        <v>0.63051538746755653</v>
      </c>
      <c r="D76" s="16">
        <f t="shared" ca="1" si="5"/>
        <v>0.58843159065628481</v>
      </c>
      <c r="E76" s="16">
        <f t="shared" ca="1" si="5"/>
        <v>4.2083796811271786E-2</v>
      </c>
      <c r="F76" s="16">
        <f t="shared" ca="1" si="5"/>
        <v>0.41768631813125695</v>
      </c>
      <c r="G76" s="16">
        <f t="shared" ca="1" si="5"/>
        <v>0.21282906933629958</v>
      </c>
      <c r="H76" s="16">
        <f t="shared" ca="1" si="5"/>
        <v>0.59417871709306636</v>
      </c>
      <c r="I76" s="16">
        <f t="shared" ca="1" si="5"/>
        <v>3.6336670374490176E-2</v>
      </c>
      <c r="K76" s="5"/>
      <c r="L76" s="5"/>
      <c r="N76" s="25">
        <f>6+8*($M$1-1)</f>
        <v>38</v>
      </c>
    </row>
    <row r="77" spans="1:29" ht="15.75" thickBot="1" x14ac:dyDescent="0.3">
      <c r="A77" s="14">
        <f ca="1">INDIRECT(CONCATENATE("'All DATA'!",O$1,$N77))</f>
        <v>2012</v>
      </c>
      <c r="B77" s="15" t="str">
        <f t="shared" ca="1" si="5"/>
        <v>*</v>
      </c>
      <c r="C77" s="16" t="str">
        <f t="shared" ca="1" si="5"/>
        <v>*</v>
      </c>
      <c r="D77" s="16" t="str">
        <f t="shared" ca="1" si="5"/>
        <v>*</v>
      </c>
      <c r="E77" s="16" t="str">
        <f t="shared" ca="1" si="5"/>
        <v>*</v>
      </c>
      <c r="F77" s="16" t="str">
        <f t="shared" ca="1" si="5"/>
        <v>*</v>
      </c>
      <c r="G77" s="16" t="str">
        <f t="shared" ca="1" si="5"/>
        <v>*</v>
      </c>
      <c r="H77" s="16" t="str">
        <f t="shared" ca="1" si="5"/>
        <v>*</v>
      </c>
      <c r="I77" s="16" t="str">
        <f t="shared" ca="1" si="5"/>
        <v>*</v>
      </c>
      <c r="K77" s="5"/>
      <c r="L77" s="5"/>
      <c r="N77" s="25">
        <f>7+8*($M$1-1)</f>
        <v>39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29" t="str">
        <f>CONCATENATE("Figure ", RIGHT(A74,LEN(A74)-6))</f>
        <v>Figure 23b. College Enrollment Rates in the First Two Years after High School Graduation for Class 2011 and 2012,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2012, School Percentile Distribution")</f>
        <v>Table 24a. Persistence Rates from First to Second Year of College for Class of 2012, School Percentile Distribution</v>
      </c>
      <c r="N101" s="25">
        <f>4+5*($M$1-1)</f>
        <v>24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2012</v>
      </c>
      <c r="B103" s="15" t="str">
        <f ca="1">INDIRECT(CONCATENATE("'ALL DATA'!",X$1,$N103))</f>
        <v>*</v>
      </c>
      <c r="C103" s="16" t="str">
        <f t="shared" ref="C103:E103" ca="1" si="6">INDIRECT(CONCATENATE("'ALL DATA'!",Y$1,$N103))</f>
        <v>*</v>
      </c>
      <c r="D103" s="16" t="str">
        <f t="shared" ca="1" si="6"/>
        <v>*</v>
      </c>
      <c r="E103" s="16" t="str">
        <f t="shared" ca="1" si="6"/>
        <v>*</v>
      </c>
      <c r="N103" s="25">
        <f>8+8*($M$1-1)</f>
        <v>40</v>
      </c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24b. Persistence Rates from First to Second Year of College for Class of 2012, Student-Weighted Totals</v>
      </c>
      <c r="N106" s="25">
        <f>4+5*($M$1-1)</f>
        <v>24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2012</v>
      </c>
      <c r="B108" s="15" t="str">
        <f t="shared" ref="B108:I108" ca="1" si="7">INDIRECT(CONCATENATE("'All DATA'!",P$1,$N108))</f>
        <v>*</v>
      </c>
      <c r="C108" s="16" t="str">
        <f t="shared" ca="1" si="7"/>
        <v>*</v>
      </c>
      <c r="D108" s="16" t="str">
        <f t="shared" ca="1" si="7"/>
        <v>*</v>
      </c>
      <c r="E108" s="16" t="str">
        <f t="shared" ca="1" si="7"/>
        <v>*</v>
      </c>
      <c r="F108" s="16" t="str">
        <f t="shared" ca="1" si="7"/>
        <v>*</v>
      </c>
      <c r="G108" s="16" t="str">
        <f t="shared" ca="1" si="7"/>
        <v>*</v>
      </c>
      <c r="H108" s="16" t="str">
        <f t="shared" ca="1" si="7"/>
        <v>*</v>
      </c>
      <c r="I108" s="16" t="str">
        <f t="shared" ca="1" si="7"/>
        <v>*</v>
      </c>
      <c r="K108" s="5"/>
      <c r="L108" s="5"/>
      <c r="N108" s="25">
        <f>8+8*($M$1-1)</f>
        <v>40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29" t="str">
        <f>CONCATENATE("Figure ", RIGHT(A106,LEN(A106)-6))</f>
        <v>Figure 24b. Persistence Rates from First to Second Year of College for Class of 2012,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2008, School Percentile Distribution")</f>
        <v>Table 25a. Six-Year Completion Rates for Class of 2008, School Percentile Distribution</v>
      </c>
      <c r="N132" s="25">
        <f>5+5*($M$1-1)</f>
        <v>25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2008</v>
      </c>
      <c r="B134" s="15" t="str">
        <f ca="1">INDIRECT(CONCATENATE("'ALL DATA'!",X$1,$N134))</f>
        <v>*</v>
      </c>
      <c r="C134" s="16" t="str">
        <f t="shared" ref="C134:E134" ca="1" si="8">INDIRECT(CONCATENATE("'ALL DATA'!",Y$1,$N134))</f>
        <v>*</v>
      </c>
      <c r="D134" s="16" t="str">
        <f t="shared" ca="1" si="8"/>
        <v>*</v>
      </c>
      <c r="E134" s="16" t="str">
        <f t="shared" ca="1" si="8"/>
        <v>*</v>
      </c>
      <c r="N134" s="25">
        <f>9+8*($M$1-1)</f>
        <v>41</v>
      </c>
    </row>
    <row r="137" spans="1:29" ht="15.75" thickBot="1" x14ac:dyDescent="0.3">
      <c r="A137" s="11" t="str">
        <f>CONCATENATE("Table ",N137,"b. Six-Year Completion Rates for Class of 2008, Student-Weighted Totals")</f>
        <v>Table 25b. Six-Year Completion Rates for Class of 2008, Student-Weighted Totals</v>
      </c>
      <c r="N137" s="25">
        <f>5+5*($M$1-1)</f>
        <v>25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2008</v>
      </c>
      <c r="B139" s="15" t="str">
        <f t="shared" ref="B139:I139" ca="1" si="9">INDIRECT(CONCATENATE("'All DATA'!",P$1,$N139))</f>
        <v>*</v>
      </c>
      <c r="C139" s="16" t="str">
        <f t="shared" ca="1" si="9"/>
        <v>*</v>
      </c>
      <c r="D139" s="16" t="str">
        <f t="shared" ca="1" si="9"/>
        <v>*</v>
      </c>
      <c r="E139" s="16" t="str">
        <f t="shared" ca="1" si="9"/>
        <v>*</v>
      </c>
      <c r="F139" s="16" t="str">
        <f t="shared" ca="1" si="9"/>
        <v>*</v>
      </c>
      <c r="G139" s="16" t="str">
        <f t="shared" ca="1" si="9"/>
        <v>*</v>
      </c>
      <c r="H139" s="16" t="str">
        <f t="shared" ca="1" si="9"/>
        <v>*</v>
      </c>
      <c r="I139" s="16" t="str">
        <f t="shared" ca="1" si="9"/>
        <v>*</v>
      </c>
      <c r="K139" s="5"/>
      <c r="L139" s="5"/>
      <c r="N139" s="25">
        <f>9+8*($M$1-1)</f>
        <v>41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29" t="str">
        <f>CONCATENATE("Figure ", RIGHT(A137,LEN(A137)-6))</f>
        <v>Figure 25b. Six-Year Completion Rates for Class of 2008, Student-Weighted Totals</v>
      </c>
      <c r="Q142" s="25"/>
    </row>
    <row r="143" spans="1:29" x14ac:dyDescent="0.25">
      <c r="Q143" s="25"/>
    </row>
    <row r="163" spans="1:1" x14ac:dyDescent="0.25">
      <c r="A163" s="41" t="s">
        <v>53</v>
      </c>
    </row>
    <row r="164" spans="1:1" x14ac:dyDescent="0.25">
      <c r="A164" s="41" t="s">
        <v>54</v>
      </c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A164" sqref="A163:A164"/>
    </sheetView>
  </sheetViews>
  <sheetFormatPr defaultRowHeight="15" x14ac:dyDescent="0.25"/>
  <cols>
    <col min="1" max="1" width="11.7109375" style="29" customWidth="1"/>
    <col min="2" max="2" width="10.7109375" style="33" customWidth="1"/>
    <col min="3" max="9" width="10.7109375" style="29" customWidth="1"/>
    <col min="10" max="12" width="9.140625" style="29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29"/>
  </cols>
  <sheetData>
    <row r="1" spans="1:30" ht="32.25" thickBot="1" x14ac:dyDescent="0.3">
      <c r="A1" s="17" t="str">
        <f ca="1">INDIRECT(CONCATENATE("'All DATA'!A",$N1))</f>
        <v>High Poverty, Low Minority, Rural Schools</v>
      </c>
      <c r="M1" s="28">
        <v>6</v>
      </c>
      <c r="N1" s="25">
        <f>2+8*($M$1-1)</f>
        <v>42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2013 and 2014, School Percentile Distribution")</f>
        <v>Table 26a. College Enrollment Rates in the First Fall after High School Graduation for Classes 2013 and 2014, School Percentile Distribution</v>
      </c>
      <c r="N2" s="25">
        <f>1+5*($M$1-1)</f>
        <v>26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2013</v>
      </c>
      <c r="B4" s="15">
        <f ca="1">INDIRECT(CONCATENATE("'ALL DATA'!",X$1,$N4))</f>
        <v>116</v>
      </c>
      <c r="C4" s="16">
        <f t="shared" ref="C4:E5" ca="1" si="0">INDIRECT(CONCATENATE("'ALL DATA'!",Y$1,$N4))</f>
        <v>5.1250000000000004E-2</v>
      </c>
      <c r="D4" s="16">
        <f t="shared" ca="1" si="0"/>
        <v>0.27803030303030302</v>
      </c>
      <c r="E4" s="16">
        <f t="shared" ca="1" si="0"/>
        <v>0.5</v>
      </c>
      <c r="N4" s="25">
        <f>2+8*($M$1-1)</f>
        <v>42</v>
      </c>
    </row>
    <row r="5" spans="1:30" ht="15.75" thickBot="1" x14ac:dyDescent="0.3">
      <c r="A5" s="14">
        <f ca="1">INDIRECT(CONCATENATE("'ALL DATA'!",O$1,$N5))</f>
        <v>2014</v>
      </c>
      <c r="B5" s="15" t="str">
        <f ca="1">INDIRECT(CONCATENATE("'ALL DATA'!",X$1,$N5))</f>
        <v>*</v>
      </c>
      <c r="C5" s="16" t="str">
        <f t="shared" ca="1" si="0"/>
        <v>*</v>
      </c>
      <c r="D5" s="16" t="str">
        <f t="shared" ca="1" si="0"/>
        <v>*</v>
      </c>
      <c r="E5" s="16" t="str">
        <f t="shared" ca="1" si="0"/>
        <v>*</v>
      </c>
      <c r="N5" s="25">
        <f>3+8*($M$1-1)</f>
        <v>43</v>
      </c>
    </row>
    <row r="8" spans="1:30" ht="15.75" thickBot="1" x14ac:dyDescent="0.3">
      <c r="A8" s="29" t="str">
        <f>CONCATENATE("Table ",N8,"b. College Enrollment Rates in the First Fall after High School Graduation for Classes 2013 and 2014, Student-Weighted Totals")</f>
        <v>Table 26b. College Enrollment Rates in the First Fall after High School Graduation for Classes 2013 and 2014, Student-Weighted Totals</v>
      </c>
      <c r="N8" s="25">
        <f>1+5*($M$1-1)</f>
        <v>26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1959</v>
      </c>
      <c r="C10" s="16">
        <f t="shared" ca="1" si="1"/>
        <v>0.40326697294538028</v>
      </c>
      <c r="D10" s="16">
        <f t="shared" ca="1" si="1"/>
        <v>0.34813680449208778</v>
      </c>
      <c r="E10" s="16">
        <f t="shared" ca="1" si="1"/>
        <v>5.5130168453292494E-2</v>
      </c>
      <c r="F10" s="16">
        <f t="shared" ca="1" si="1"/>
        <v>0.12149055640632976</v>
      </c>
      <c r="G10" s="16">
        <f t="shared" ca="1" si="1"/>
        <v>0.28177641653905056</v>
      </c>
      <c r="H10" s="16">
        <f t="shared" ca="1" si="1"/>
        <v>0.35732516590096991</v>
      </c>
      <c r="I10" s="16">
        <f t="shared" ca="1" si="1"/>
        <v>4.5941807044410414E-2</v>
      </c>
      <c r="N10" s="25">
        <f>2+8*($M$1-1)</f>
        <v>42</v>
      </c>
    </row>
    <row r="11" spans="1:30" s="9" customFormat="1" ht="15.75" thickBot="1" x14ac:dyDescent="0.3">
      <c r="A11" s="14">
        <f ca="1">INDIRECT(CONCATENATE("'All DATA'!",O$1,$N11))</f>
        <v>2014</v>
      </c>
      <c r="B11" s="15" t="str">
        <f t="shared" ca="1" si="1"/>
        <v>*</v>
      </c>
      <c r="C11" s="16" t="str">
        <f t="shared" ca="1" si="1"/>
        <v>*</v>
      </c>
      <c r="D11" s="16" t="str">
        <f t="shared" ca="1" si="1"/>
        <v>*</v>
      </c>
      <c r="E11" s="16" t="str">
        <f t="shared" ca="1" si="1"/>
        <v>*</v>
      </c>
      <c r="F11" s="16" t="str">
        <f t="shared" ca="1" si="1"/>
        <v>*</v>
      </c>
      <c r="G11" s="16" t="str">
        <f t="shared" ca="1" si="1"/>
        <v>*</v>
      </c>
      <c r="H11" s="16" t="str">
        <f t="shared" ca="1" si="1"/>
        <v>*</v>
      </c>
      <c r="I11" s="16" t="str">
        <f t="shared" ca="1" si="1"/>
        <v>*</v>
      </c>
      <c r="J11" s="29"/>
      <c r="K11" s="29"/>
      <c r="L11" s="29"/>
      <c r="M11" s="25"/>
      <c r="N11" s="25">
        <f>3+8*($M$1-1)</f>
        <v>43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29" t="str">
        <f>CONCATENATE("Figure ", RIGHT(A8,LEN(A8)-6))</f>
        <v>Figure 26b.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2012 and 2013, School Percentile Distribution")</f>
        <v>Table 27a. College Enrollment Rates in the First Year after High School Graduation for Classes 2012 and 2013, School Percentile Distribution</v>
      </c>
      <c r="N35" s="25">
        <f>2+5*($M$1-1)</f>
        <v>27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2012</v>
      </c>
      <c r="B37" s="15">
        <f ca="1">INDIRECT(CONCATENATE("'ALL DATA'!",X$1,$N37))</f>
        <v>101</v>
      </c>
      <c r="C37" s="16">
        <f t="shared" ref="C37:E38" ca="1" si="2">INDIRECT(CONCATENATE("'ALL DATA'!",Y$1,$N37))</f>
        <v>0.16666666666666666</v>
      </c>
      <c r="D37" s="16">
        <f t="shared" ca="1" si="2"/>
        <v>0.31645569620253167</v>
      </c>
      <c r="E37" s="16">
        <f t="shared" ca="1" si="2"/>
        <v>0.5</v>
      </c>
      <c r="N37" s="25">
        <f>4+8*($M$1-1)</f>
        <v>44</v>
      </c>
    </row>
    <row r="38" spans="1:14" ht="15.75" thickBot="1" x14ac:dyDescent="0.3">
      <c r="A38" s="14">
        <f ca="1">INDIRECT(CONCATENATE("'ALL DATA'!",O$1,$N38))</f>
        <v>2013</v>
      </c>
      <c r="B38" s="15">
        <f ca="1">INDIRECT(CONCATENATE("'ALL DATA'!",X$1,$N38))</f>
        <v>116</v>
      </c>
      <c r="C38" s="16">
        <f t="shared" ca="1" si="2"/>
        <v>9.2329545454545456E-2</v>
      </c>
      <c r="D38" s="16">
        <f t="shared" ca="1" si="2"/>
        <v>0.33333333333333331</v>
      </c>
      <c r="E38" s="16">
        <f t="shared" ca="1" si="2"/>
        <v>0.5</v>
      </c>
      <c r="N38" s="25">
        <f>5+8*($M$1-1)</f>
        <v>45</v>
      </c>
    </row>
    <row r="41" spans="1:14" ht="15.75" thickBot="1" x14ac:dyDescent="0.3">
      <c r="A41" s="11" t="str">
        <f>CONCATENATE("Table ",N41,"b. College Enrollment Rates in the First Year after High School Graduation for Classes 2012 and 2013,  Student-Weighted Totals")</f>
        <v>Table 27b. College Enrollment Rates in the First Year after High School Graduation for Classes 2012 and 2013,  Student-Weighted Totals</v>
      </c>
      <c r="N41" s="25">
        <f>2+5*($M$1-1)</f>
        <v>27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2012</v>
      </c>
      <c r="B43" s="15">
        <f t="shared" ref="B43:I44" ca="1" si="3">INDIRECT(CONCATENATE("'All DATA'!",P$1,$N43))</f>
        <v>2324</v>
      </c>
      <c r="C43" s="16">
        <f t="shared" ca="1" si="3"/>
        <v>0.43416523235800342</v>
      </c>
      <c r="D43" s="16">
        <f t="shared" ca="1" si="3"/>
        <v>0.36703958691910499</v>
      </c>
      <c r="E43" s="16">
        <f t="shared" ca="1" si="3"/>
        <v>6.7125645438898457E-2</v>
      </c>
      <c r="F43" s="16">
        <f t="shared" ca="1" si="3"/>
        <v>0.11833046471600689</v>
      </c>
      <c r="G43" s="16">
        <f t="shared" ca="1" si="3"/>
        <v>0.31583476764199658</v>
      </c>
      <c r="H43" s="16">
        <f t="shared" ca="1" si="3"/>
        <v>0.37736660929432014</v>
      </c>
      <c r="I43" s="16">
        <f t="shared" ca="1" si="3"/>
        <v>5.6798623063683308E-2</v>
      </c>
      <c r="N43" s="25">
        <f>4+8*($M$1-1)</f>
        <v>44</v>
      </c>
    </row>
    <row r="44" spans="1:14" ht="15.75" thickBot="1" x14ac:dyDescent="0.3">
      <c r="A44" s="14">
        <f ca="1">INDIRECT(CONCATENATE("'All DATA'!",O$1,$N44))</f>
        <v>2013</v>
      </c>
      <c r="B44" s="15">
        <f t="shared" ca="1" si="3"/>
        <v>1959</v>
      </c>
      <c r="C44" s="16">
        <f t="shared" ca="1" si="3"/>
        <v>0.43644716692189894</v>
      </c>
      <c r="D44" s="16">
        <f t="shared" ca="1" si="3"/>
        <v>0.37621235324144969</v>
      </c>
      <c r="E44" s="16">
        <f t="shared" ca="1" si="3"/>
        <v>6.0234813680449209E-2</v>
      </c>
      <c r="F44" s="16">
        <f t="shared" ca="1" si="3"/>
        <v>0.13476263399693722</v>
      </c>
      <c r="G44" s="16">
        <f t="shared" ca="1" si="3"/>
        <v>0.30168453292496172</v>
      </c>
      <c r="H44" s="16">
        <f t="shared" ca="1" si="3"/>
        <v>0.38693210821847884</v>
      </c>
      <c r="I44" s="16">
        <f t="shared" ca="1" si="3"/>
        <v>4.9515058703420115E-2</v>
      </c>
      <c r="N44" s="25">
        <f>5+8*($M$1-1)</f>
        <v>45</v>
      </c>
    </row>
    <row r="47" spans="1:14" x14ac:dyDescent="0.25">
      <c r="A47" s="29" t="str">
        <f>CONCATENATE("Figure ", RIGHT(A41,LEN(A41)-6))</f>
        <v>Figure 27b. College Enrollment Rates in the First Year after High School Graduation for Classes 2012 and 2013,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28a. College Enrollment Rates in the First Two Years after High School Graduation for Classes 2011 and 2012,  School Percentile Distribution</v>
      </c>
      <c r="N68" s="25">
        <f>3+5*($M$1-1)</f>
        <v>28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2011</v>
      </c>
      <c r="B70" s="15">
        <f ca="1">INDIRECT(CONCATENATE("'ALL DATA'!",X$1,$N70))</f>
        <v>97</v>
      </c>
      <c r="C70" s="16">
        <f t="shared" ref="C70:E71" ca="1" si="4">INDIRECT(CONCATENATE("'ALL DATA'!",Y$1,$N70))</f>
        <v>0</v>
      </c>
      <c r="D70" s="16">
        <f t="shared" ca="1" si="4"/>
        <v>0.33333333333333331</v>
      </c>
      <c r="E70" s="16">
        <f t="shared" ca="1" si="4"/>
        <v>0.5357142857142857</v>
      </c>
      <c r="N70" s="25">
        <f>6+8*($M$1-1)</f>
        <v>46</v>
      </c>
    </row>
    <row r="71" spans="1:29" ht="15.75" thickBot="1" x14ac:dyDescent="0.3">
      <c r="A71" s="14">
        <f ca="1">INDIRECT(CONCATENATE("'ALL DATA'!",O$1,$N71))</f>
        <v>2012</v>
      </c>
      <c r="B71" s="15">
        <f ca="1">INDIRECT(CONCATENATE("'ALL DATA'!",X$1,$N71))</f>
        <v>101</v>
      </c>
      <c r="C71" s="16">
        <f t="shared" ca="1" si="4"/>
        <v>0.18181818181818182</v>
      </c>
      <c r="D71" s="16">
        <f t="shared" ca="1" si="4"/>
        <v>0.33333333333333331</v>
      </c>
      <c r="E71" s="16">
        <f t="shared" ca="1" si="4"/>
        <v>0.55555555555555558</v>
      </c>
      <c r="N71" s="25">
        <f>7+8*($M$1-1)</f>
        <v>47</v>
      </c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28b. College Enrollment Rates in the First Two Years after High School Graduation for Class 2011 and 2012,  Student-Weighted Totals</v>
      </c>
      <c r="N74" s="25">
        <f>3+5*($M$1-1)</f>
        <v>28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t="shared" ref="A76:I77" ca="1" si="5">INDIRECT(CONCATENATE("'All DATA'!",O$1,$N76))</f>
        <v>2011</v>
      </c>
      <c r="B76" s="15">
        <f t="shared" ca="1" si="5"/>
        <v>1745</v>
      </c>
      <c r="C76" s="16">
        <f t="shared" ca="1" si="5"/>
        <v>0.5151862464183381</v>
      </c>
      <c r="D76" s="16">
        <f t="shared" ca="1" si="5"/>
        <v>0.41776504297994271</v>
      </c>
      <c r="E76" s="16">
        <f t="shared" ca="1" si="5"/>
        <v>9.7421203438395415E-2</v>
      </c>
      <c r="F76" s="16">
        <f t="shared" ca="1" si="5"/>
        <v>0.1650429799426934</v>
      </c>
      <c r="G76" s="16">
        <f t="shared" ca="1" si="5"/>
        <v>0.3501432664756447</v>
      </c>
      <c r="H76" s="16">
        <f t="shared" ca="1" si="5"/>
        <v>0.45616045845272207</v>
      </c>
      <c r="I76" s="16">
        <f t="shared" ca="1" si="5"/>
        <v>5.9025787965616049E-2</v>
      </c>
      <c r="K76" s="5"/>
      <c r="L76" s="5"/>
      <c r="N76" s="25">
        <f>6+8*($M$1-1)</f>
        <v>46</v>
      </c>
    </row>
    <row r="77" spans="1:29" ht="15.75" thickBot="1" x14ac:dyDescent="0.3">
      <c r="A77" s="14">
        <f ca="1">INDIRECT(CONCATENATE("'All DATA'!",O$1,$N77))</f>
        <v>2012</v>
      </c>
      <c r="B77" s="15">
        <f t="shared" ca="1" si="5"/>
        <v>2324</v>
      </c>
      <c r="C77" s="16">
        <f t="shared" ca="1" si="5"/>
        <v>0.48235800344234081</v>
      </c>
      <c r="D77" s="16">
        <f t="shared" ca="1" si="5"/>
        <v>0.40791738382099829</v>
      </c>
      <c r="E77" s="16">
        <f t="shared" ca="1" si="5"/>
        <v>7.4440619621342519E-2</v>
      </c>
      <c r="F77" s="16">
        <f t="shared" ca="1" si="5"/>
        <v>0.13468158347676421</v>
      </c>
      <c r="G77" s="16">
        <f t="shared" ca="1" si="5"/>
        <v>0.34767641996557658</v>
      </c>
      <c r="H77" s="16">
        <f t="shared" ca="1" si="5"/>
        <v>0.41781411359724613</v>
      </c>
      <c r="I77" s="16">
        <f t="shared" ca="1" si="5"/>
        <v>6.4543889845094668E-2</v>
      </c>
      <c r="K77" s="5"/>
      <c r="L77" s="5"/>
      <c r="N77" s="25">
        <f>7+8*($M$1-1)</f>
        <v>47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29" t="str">
        <f>CONCATENATE("Figure ", RIGHT(A74,LEN(A74)-6))</f>
        <v>Figure 28b. College Enrollment Rates in the First Two Years after High School Graduation for Class 2011 and 2012,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2012, School Percentile Distribution")</f>
        <v>Table 29a. Persistence Rates from First to Second Year of College for Class of 2012, School Percentile Distribution</v>
      </c>
      <c r="N101" s="25">
        <f>4+5*($M$1-1)</f>
        <v>29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101</v>
      </c>
      <c r="C103" s="16">
        <f t="shared" ref="C103:E103" ca="1" si="6">INDIRECT(CONCATENATE("'ALL DATA'!",Y$1,$N103))</f>
        <v>0.33333333333333331</v>
      </c>
      <c r="D103" s="16">
        <f t="shared" ca="1" si="6"/>
        <v>0.63636363636363635</v>
      </c>
      <c r="E103" s="16">
        <f t="shared" ca="1" si="6"/>
        <v>1</v>
      </c>
      <c r="N103" s="25">
        <f>8+8*($M$1-1)</f>
        <v>48</v>
      </c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29b. Persistence Rates from First to Second Year of College for Class of 2012, Student-Weighted Totals</v>
      </c>
      <c r="N106" s="25">
        <f>4+5*($M$1-1)</f>
        <v>29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2012</v>
      </c>
      <c r="B108" s="15">
        <f t="shared" ref="B108:I108" ca="1" si="7">INDIRECT(CONCATENATE("'All DATA'!",P$1,$N108))</f>
        <v>1009</v>
      </c>
      <c r="C108" s="16">
        <f t="shared" ca="1" si="7"/>
        <v>0.68681863230921703</v>
      </c>
      <c r="D108" s="16">
        <f t="shared" ca="1" si="7"/>
        <v>0.67526377491207501</v>
      </c>
      <c r="E108" s="16">
        <f t="shared" ca="1" si="7"/>
        <v>0.75</v>
      </c>
      <c r="F108" s="16">
        <f t="shared" ca="1" si="7"/>
        <v>0.57818181818181813</v>
      </c>
      <c r="G108" s="16">
        <f t="shared" ca="1" si="7"/>
        <v>0.72752043596730243</v>
      </c>
      <c r="H108" s="16">
        <f t="shared" ca="1" si="7"/>
        <v>0.67160775370581527</v>
      </c>
      <c r="I108" s="16">
        <f t="shared" ca="1" si="7"/>
        <v>0.78787878787878785</v>
      </c>
      <c r="K108" s="5"/>
      <c r="L108" s="5"/>
      <c r="N108" s="25">
        <f>8+8*($M$1-1)</f>
        <v>48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29" t="str">
        <f>CONCATENATE("Figure ", RIGHT(A106,LEN(A106)-6))</f>
        <v>Figure 29b. Persistence Rates from First to Second Year of College for Class of 2012,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2008, School Percentile Distribution")</f>
        <v>Table 30a. Six-Year Completion Rates for Class of 2008, School Percentile Distribution</v>
      </c>
      <c r="N132" s="25">
        <f>5+5*($M$1-1)</f>
        <v>30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2008</v>
      </c>
      <c r="B134" s="15" t="str">
        <f ca="1">INDIRECT(CONCATENATE("'ALL DATA'!",X$1,$N134))</f>
        <v>*</v>
      </c>
      <c r="C134" s="16" t="str">
        <f t="shared" ref="C134:E134" ca="1" si="8">INDIRECT(CONCATENATE("'ALL DATA'!",Y$1,$N134))</f>
        <v>*</v>
      </c>
      <c r="D134" s="16" t="str">
        <f t="shared" ca="1" si="8"/>
        <v>*</v>
      </c>
      <c r="E134" s="16" t="str">
        <f t="shared" ca="1" si="8"/>
        <v>*</v>
      </c>
      <c r="N134" s="25">
        <f>9+8*($M$1-1)</f>
        <v>49</v>
      </c>
    </row>
    <row r="137" spans="1:29" ht="15.75" thickBot="1" x14ac:dyDescent="0.3">
      <c r="A137" s="11" t="str">
        <f>CONCATENATE("Table ",N137,"b. Six-Year Completion Rates for Class of 2008, Student-Weighted Totals")</f>
        <v>Table 30b. Six-Year Completion Rates for Class of 2008, Student-Weighted Totals</v>
      </c>
      <c r="N137" s="25">
        <f>5+5*($M$1-1)</f>
        <v>30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2008</v>
      </c>
      <c r="B139" s="15" t="str">
        <f t="shared" ref="B139:I139" ca="1" si="9">INDIRECT(CONCATENATE("'All DATA'!",P$1,$N139))</f>
        <v>*</v>
      </c>
      <c r="C139" s="16" t="str">
        <f t="shared" ca="1" si="9"/>
        <v>*</v>
      </c>
      <c r="D139" s="16" t="str">
        <f t="shared" ca="1" si="9"/>
        <v>*</v>
      </c>
      <c r="E139" s="16" t="str">
        <f t="shared" ca="1" si="9"/>
        <v>*</v>
      </c>
      <c r="F139" s="16" t="str">
        <f t="shared" ca="1" si="9"/>
        <v>*</v>
      </c>
      <c r="G139" s="16" t="str">
        <f t="shared" ca="1" si="9"/>
        <v>*</v>
      </c>
      <c r="H139" s="16" t="str">
        <f t="shared" ca="1" si="9"/>
        <v>*</v>
      </c>
      <c r="I139" s="16" t="str">
        <f t="shared" ca="1" si="9"/>
        <v>*</v>
      </c>
      <c r="K139" s="5"/>
      <c r="L139" s="5"/>
      <c r="N139" s="25">
        <f>9+8*($M$1-1)</f>
        <v>49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29" t="str">
        <f>CONCATENATE("Figure ", RIGHT(A137,LEN(A137)-6))</f>
        <v>Figure 30b. Six-Year Completion Rates for Class of 2008, Student-Weighted Totals</v>
      </c>
      <c r="Q142" s="25"/>
    </row>
    <row r="143" spans="1:29" x14ac:dyDescent="0.25">
      <c r="Q143" s="25"/>
    </row>
    <row r="163" spans="1:1" x14ac:dyDescent="0.25">
      <c r="A163" s="41" t="s">
        <v>53</v>
      </c>
    </row>
    <row r="164" spans="1:1" x14ac:dyDescent="0.25">
      <c r="A164" s="41" t="s">
        <v>54</v>
      </c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All DATA</vt:lpstr>
      <vt:lpstr>group (1)</vt:lpstr>
      <vt:lpstr>group (2)</vt:lpstr>
      <vt:lpstr>group (3)</vt:lpstr>
      <vt:lpstr>group (4)</vt:lpstr>
      <vt:lpstr>group (5)</vt:lpstr>
      <vt:lpstr>group (6)</vt:lpstr>
      <vt:lpstr>'group (1)'!Print_Area</vt:lpstr>
      <vt:lpstr>'group (2)'!Print_Area</vt:lpstr>
      <vt:lpstr>'group (3)'!Print_Area</vt:lpstr>
      <vt:lpstr>'group (4)'!Print_Area</vt:lpstr>
      <vt:lpstr>'group (5)'!Print_Area</vt:lpstr>
      <vt:lpstr>'group (6)'!Print_Area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2014-04-30T12:07:14Z</cp:lastPrinted>
  <dcterms:created xsi:type="dcterms:W3CDTF">2013-05-01T18:07:04Z</dcterms:created>
  <dcterms:modified xsi:type="dcterms:W3CDTF">2015-09-01T17:18:45Z</dcterms:modified>
</cp:coreProperties>
</file>