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832" firstSheet="1" activeTab="1"/>
  </bookViews>
  <sheets>
    <sheet name="All DATA" sheetId="110" state="hidden" r:id="rId1"/>
    <sheet name="group (1)" sheetId="1" r:id="rId2"/>
    <sheet name="group (2)" sheetId="234" r:id="rId3"/>
    <sheet name="group (3)" sheetId="235" r:id="rId4"/>
    <sheet name="group (4)" sheetId="236" r:id="rId5"/>
    <sheet name="group (5)" sheetId="237" r:id="rId6"/>
    <sheet name="group (6)" sheetId="238" r:id="rId7"/>
  </sheets>
  <definedNames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</definedNames>
  <calcPr calcId="145621"/>
</workbook>
</file>

<file path=xl/calcChain.xml><?xml version="1.0" encoding="utf-8"?>
<calcChain xmlns="http://schemas.openxmlformats.org/spreadsheetml/2006/main">
  <c r="N139" i="238" l="1"/>
  <c r="N137" i="238"/>
  <c r="A137" i="238" s="1"/>
  <c r="A142" i="238" s="1"/>
  <c r="N134" i="238"/>
  <c r="N132" i="238"/>
  <c r="A132" i="238" s="1"/>
  <c r="N108" i="238"/>
  <c r="N106" i="238"/>
  <c r="A106" i="238" s="1"/>
  <c r="A111" i="238" s="1"/>
  <c r="N103" i="238"/>
  <c r="N101" i="238"/>
  <c r="A101" i="238" s="1"/>
  <c r="N77" i="238"/>
  <c r="N76" i="238"/>
  <c r="N74" i="238"/>
  <c r="A74" i="238" s="1"/>
  <c r="A80" i="238" s="1"/>
  <c r="N71" i="238"/>
  <c r="N70" i="238"/>
  <c r="N68" i="238"/>
  <c r="A68" i="238" s="1"/>
  <c r="N44" i="238"/>
  <c r="N43" i="238"/>
  <c r="N41" i="238"/>
  <c r="A41" i="238"/>
  <c r="A47" i="238" s="1"/>
  <c r="N38" i="238"/>
  <c r="N37" i="238"/>
  <c r="N35" i="238"/>
  <c r="A35" i="238"/>
  <c r="N11" i="238"/>
  <c r="N10" i="238"/>
  <c r="N8" i="238"/>
  <c r="A8" i="238" s="1"/>
  <c r="A14" i="238" s="1"/>
  <c r="N5" i="238"/>
  <c r="N4" i="238"/>
  <c r="N2" i="238"/>
  <c r="A2" i="238" s="1"/>
  <c r="N1" i="238"/>
  <c r="N139" i="237"/>
  <c r="N137" i="237"/>
  <c r="A137" i="237" s="1"/>
  <c r="A142" i="237" s="1"/>
  <c r="N134" i="237"/>
  <c r="N132" i="237"/>
  <c r="A132" i="237" s="1"/>
  <c r="N108" i="237"/>
  <c r="N106" i="237"/>
  <c r="A106" i="237"/>
  <c r="A111" i="237" s="1"/>
  <c r="N103" i="237"/>
  <c r="N101" i="237"/>
  <c r="A101" i="237" s="1"/>
  <c r="N77" i="237"/>
  <c r="N76" i="237"/>
  <c r="N74" i="237"/>
  <c r="A74" i="237"/>
  <c r="A80" i="237" s="1"/>
  <c r="N71" i="237"/>
  <c r="N70" i="237"/>
  <c r="N68" i="237"/>
  <c r="A68" i="237"/>
  <c r="N44" i="237"/>
  <c r="N43" i="237"/>
  <c r="N41" i="237"/>
  <c r="A41" i="237"/>
  <c r="A47" i="237" s="1"/>
  <c r="N38" i="237"/>
  <c r="N37" i="237"/>
  <c r="N35" i="237"/>
  <c r="A35" i="237" s="1"/>
  <c r="N11" i="237"/>
  <c r="N10" i="237"/>
  <c r="N8" i="237"/>
  <c r="A8" i="237"/>
  <c r="A14" i="237" s="1"/>
  <c r="N5" i="237"/>
  <c r="N4" i="237"/>
  <c r="N2" i="237"/>
  <c r="A2" i="237"/>
  <c r="N1" i="237"/>
  <c r="N139" i="236"/>
  <c r="N137" i="236"/>
  <c r="A137" i="236"/>
  <c r="A142" i="236" s="1"/>
  <c r="N134" i="236"/>
  <c r="N132" i="236"/>
  <c r="A132" i="236" s="1"/>
  <c r="N108" i="236"/>
  <c r="N106" i="236"/>
  <c r="A106" i="236" s="1"/>
  <c r="A111" i="236" s="1"/>
  <c r="N103" i="236"/>
  <c r="N101" i="236"/>
  <c r="A101" i="236" s="1"/>
  <c r="N77" i="236"/>
  <c r="N76" i="236"/>
  <c r="N74" i="236"/>
  <c r="A74" i="236" s="1"/>
  <c r="A80" i="236" s="1"/>
  <c r="N71" i="236"/>
  <c r="N70" i="236"/>
  <c r="N68" i="236"/>
  <c r="A68" i="236" s="1"/>
  <c r="N44" i="236"/>
  <c r="N43" i="236"/>
  <c r="N41" i="236"/>
  <c r="A41" i="236"/>
  <c r="A47" i="236" s="1"/>
  <c r="N38" i="236"/>
  <c r="N37" i="236"/>
  <c r="N35" i="236"/>
  <c r="A35" i="236"/>
  <c r="N11" i="236"/>
  <c r="N10" i="236"/>
  <c r="N8" i="236"/>
  <c r="A8" i="236" s="1"/>
  <c r="A14" i="236" s="1"/>
  <c r="N5" i="236"/>
  <c r="N4" i="236"/>
  <c r="N2" i="236"/>
  <c r="A2" i="236" s="1"/>
  <c r="N1" i="236"/>
  <c r="N139" i="235"/>
  <c r="N137" i="235"/>
  <c r="A137" i="235" s="1"/>
  <c r="A142" i="235" s="1"/>
  <c r="N134" i="235"/>
  <c r="N132" i="235"/>
  <c r="A132" i="235" s="1"/>
  <c r="N108" i="235"/>
  <c r="N106" i="235"/>
  <c r="A106" i="235"/>
  <c r="A111" i="235" s="1"/>
  <c r="N103" i="235"/>
  <c r="N101" i="235"/>
  <c r="A101" i="235" s="1"/>
  <c r="N77" i="235"/>
  <c r="N76" i="235"/>
  <c r="N74" i="235"/>
  <c r="A74" i="235"/>
  <c r="A80" i="235" s="1"/>
  <c r="N71" i="235"/>
  <c r="N70" i="235"/>
  <c r="N68" i="235"/>
  <c r="A68" i="235"/>
  <c r="N44" i="235"/>
  <c r="N43" i="235"/>
  <c r="N41" i="235"/>
  <c r="A41" i="235"/>
  <c r="A47" i="235" s="1"/>
  <c r="N38" i="235"/>
  <c r="N37" i="235"/>
  <c r="N35" i="235"/>
  <c r="A35" i="235" s="1"/>
  <c r="N11" i="235"/>
  <c r="N10" i="235"/>
  <c r="N8" i="235"/>
  <c r="A8" i="235"/>
  <c r="A14" i="235" s="1"/>
  <c r="N5" i="235"/>
  <c r="N4" i="235"/>
  <c r="N2" i="235"/>
  <c r="A2" i="235"/>
  <c r="N1" i="235"/>
  <c r="N139" i="234"/>
  <c r="N137" i="234"/>
  <c r="A137" i="234"/>
  <c r="A142" i="234" s="1"/>
  <c r="N134" i="234"/>
  <c r="N132" i="234"/>
  <c r="A132" i="234" s="1"/>
  <c r="N108" i="234"/>
  <c r="N106" i="234"/>
  <c r="A106" i="234" s="1"/>
  <c r="A111" i="234" s="1"/>
  <c r="N103" i="234"/>
  <c r="N101" i="234"/>
  <c r="A101" i="234" s="1"/>
  <c r="N77" i="234"/>
  <c r="N76" i="234"/>
  <c r="N74" i="234"/>
  <c r="A74" i="234" s="1"/>
  <c r="A80" i="234" s="1"/>
  <c r="N71" i="234"/>
  <c r="N70" i="234"/>
  <c r="N68" i="234"/>
  <c r="A68" i="234" s="1"/>
  <c r="N44" i="234"/>
  <c r="N43" i="234"/>
  <c r="N41" i="234"/>
  <c r="A41" i="234"/>
  <c r="A47" i="234" s="1"/>
  <c r="N38" i="234"/>
  <c r="N37" i="234"/>
  <c r="N35" i="234"/>
  <c r="A35" i="234"/>
  <c r="N11" i="234"/>
  <c r="N10" i="234"/>
  <c r="N8" i="234"/>
  <c r="A8" i="234" s="1"/>
  <c r="A14" i="234" s="1"/>
  <c r="N5" i="234"/>
  <c r="N4" i="234"/>
  <c r="N2" i="234"/>
  <c r="A2" i="234"/>
  <c r="N1" i="234"/>
  <c r="A8" i="1" l="1"/>
  <c r="A2" i="1"/>
  <c r="A41" i="1"/>
  <c r="A35" i="1"/>
  <c r="A74" i="1"/>
  <c r="A68" i="1"/>
  <c r="A106" i="1"/>
  <c r="A101" i="1"/>
  <c r="A137" i="1"/>
  <c r="A13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N70" i="1" l="1"/>
  <c r="N71" i="1"/>
  <c r="N38" i="1" l="1"/>
  <c r="N5" i="1"/>
  <c r="N4" i="1"/>
  <c r="A47" i="1" l="1"/>
  <c r="A111" i="1"/>
  <c r="A80" i="1"/>
  <c r="A14" i="1" l="1"/>
  <c r="C70" i="1" l="1"/>
  <c r="B71" i="234"/>
  <c r="B134" i="234"/>
  <c r="A77" i="235"/>
  <c r="E43" i="234"/>
  <c r="A139" i="234"/>
  <c r="A10" i="238"/>
  <c r="A108" i="234"/>
  <c r="H139" i="236"/>
  <c r="E108" i="234"/>
  <c r="H139" i="1"/>
  <c r="D38" i="238"/>
  <c r="D37" i="1"/>
  <c r="A134" i="238"/>
  <c r="H76" i="237"/>
  <c r="B37" i="237"/>
  <c r="F139" i="237"/>
  <c r="D43" i="235"/>
  <c r="C103" i="237"/>
  <c r="F139" i="238"/>
  <c r="D44" i="235"/>
  <c r="D38" i="235"/>
  <c r="B5" i="237"/>
  <c r="C10" i="238"/>
  <c r="B44" i="234"/>
  <c r="E70" i="238"/>
  <c r="D134" i="234"/>
  <c r="F44" i="1"/>
  <c r="D44" i="1"/>
  <c r="B76" i="235"/>
  <c r="E10" i="236"/>
  <c r="A37" i="1"/>
  <c r="E37" i="238"/>
  <c r="F77" i="234"/>
  <c r="I44" i="236"/>
  <c r="E10" i="234"/>
  <c r="I11" i="236"/>
  <c r="G139" i="236"/>
  <c r="D4" i="234"/>
  <c r="E71" i="237"/>
  <c r="A139" i="237"/>
  <c r="D139" i="236"/>
  <c r="G108" i="236"/>
  <c r="C38" i="1"/>
  <c r="E44" i="236"/>
  <c r="D76" i="237"/>
  <c r="D4" i="1"/>
  <c r="F139" i="1"/>
  <c r="E4" i="235"/>
  <c r="H139" i="234"/>
  <c r="C139" i="238"/>
  <c r="C38" i="235"/>
  <c r="D77" i="236"/>
  <c r="H139" i="237"/>
  <c r="E103" i="1"/>
  <c r="G10" i="238"/>
  <c r="B70" i="238"/>
  <c r="H44" i="234"/>
  <c r="C44" i="1"/>
  <c r="F43" i="235"/>
  <c r="E43" i="235"/>
  <c r="F76" i="236"/>
  <c r="B38" i="238"/>
  <c r="H77" i="234"/>
  <c r="H108" i="238"/>
  <c r="C108" i="235"/>
  <c r="I139" i="238"/>
  <c r="B70" i="236"/>
  <c r="B4" i="238"/>
  <c r="B38" i="1"/>
  <c r="B37" i="236"/>
  <c r="A108" i="238"/>
  <c r="E70" i="236"/>
  <c r="A4" i="235"/>
  <c r="G11" i="234"/>
  <c r="I11" i="238"/>
  <c r="H10" i="235"/>
  <c r="B103" i="234"/>
  <c r="G10" i="237"/>
  <c r="F44" i="238"/>
  <c r="A1" i="234"/>
  <c r="D38" i="236"/>
  <c r="C5" i="234"/>
  <c r="F139" i="234"/>
  <c r="B134" i="238"/>
  <c r="A134" i="235"/>
  <c r="F10" i="1"/>
  <c r="E139" i="237"/>
  <c r="A5" i="234"/>
  <c r="G77" i="235"/>
  <c r="G11" i="237"/>
  <c r="F108" i="237"/>
  <c r="C103" i="238"/>
  <c r="B43" i="238"/>
  <c r="F43" i="234"/>
  <c r="D10" i="238"/>
  <c r="A71" i="234"/>
  <c r="B44" i="235"/>
  <c r="A5" i="237"/>
  <c r="D103" i="234"/>
  <c r="H10" i="1"/>
  <c r="F43" i="1"/>
  <c r="I44" i="237"/>
  <c r="D44" i="238"/>
  <c r="A38" i="236"/>
  <c r="D76" i="236"/>
  <c r="G11" i="236"/>
  <c r="E38" i="234"/>
  <c r="E37" i="235"/>
  <c r="E103" i="234"/>
  <c r="E37" i="234"/>
  <c r="B77" i="1"/>
  <c r="A11" i="235"/>
  <c r="F43" i="236"/>
  <c r="D70" i="236"/>
  <c r="E5" i="238"/>
  <c r="E134" i="236"/>
  <c r="H77" i="236"/>
  <c r="H10" i="236"/>
  <c r="E139" i="238"/>
  <c r="D103" i="1"/>
  <c r="E5" i="237"/>
  <c r="A37" i="234"/>
  <c r="D71" i="236"/>
  <c r="H44" i="236"/>
  <c r="I44" i="235"/>
  <c r="E139" i="236"/>
  <c r="G11" i="238"/>
  <c r="D139" i="234"/>
  <c r="A5" i="235"/>
  <c r="B108" i="236"/>
  <c r="F11" i="236"/>
  <c r="D43" i="234"/>
  <c r="A43" i="237"/>
  <c r="A76" i="237"/>
  <c r="B44" i="236"/>
  <c r="A70" i="1"/>
  <c r="A139" i="235"/>
  <c r="A103" i="238"/>
  <c r="D5" i="235"/>
  <c r="E103" i="235"/>
  <c r="A77" i="236"/>
  <c r="C71" i="235"/>
  <c r="C5" i="235"/>
  <c r="E77" i="236"/>
  <c r="E38" i="1"/>
  <c r="B76" i="237"/>
  <c r="B4" i="234"/>
  <c r="B10" i="238"/>
  <c r="B71" i="235"/>
  <c r="D76" i="238"/>
  <c r="G77" i="236"/>
  <c r="C71" i="236"/>
  <c r="E43" i="1"/>
  <c r="G10" i="235"/>
  <c r="A71" i="237"/>
  <c r="B103" i="238"/>
  <c r="B103" i="1"/>
  <c r="D71" i="238"/>
  <c r="G139" i="234"/>
  <c r="F11" i="237"/>
  <c r="A4" i="238"/>
  <c r="G44" i="238"/>
  <c r="A37" i="238"/>
  <c r="A71" i="236"/>
  <c r="I43" i="238"/>
  <c r="B71" i="1"/>
  <c r="A44" i="238"/>
  <c r="G108" i="237"/>
  <c r="A103" i="1"/>
  <c r="E38" i="237"/>
  <c r="G76" i="234"/>
  <c r="E11" i="235"/>
  <c r="A1" i="237"/>
  <c r="F10" i="238"/>
  <c r="H11" i="234"/>
  <c r="C38" i="237"/>
  <c r="C43" i="236"/>
  <c r="E10" i="238"/>
  <c r="B37" i="235"/>
  <c r="A44" i="237"/>
  <c r="E108" i="237"/>
  <c r="G10" i="236"/>
  <c r="D4" i="236"/>
  <c r="A10" i="1"/>
  <c r="D77" i="1"/>
  <c r="A77" i="237"/>
  <c r="B11" i="237"/>
  <c r="C44" i="235"/>
  <c r="D4" i="238"/>
  <c r="C108" i="238"/>
  <c r="C11" i="238"/>
  <c r="D71" i="234"/>
  <c r="C71" i="238"/>
  <c r="F44" i="234"/>
  <c r="I10" i="235"/>
  <c r="E37" i="1"/>
  <c r="B38" i="237"/>
  <c r="E108" i="238"/>
  <c r="I108" i="236"/>
  <c r="F139" i="235"/>
  <c r="D139" i="237"/>
  <c r="D38" i="237"/>
  <c r="F43" i="237"/>
  <c r="G139" i="237"/>
  <c r="B103" i="235"/>
  <c r="A4" i="237"/>
  <c r="C44" i="237"/>
  <c r="H76" i="234"/>
  <c r="D5" i="238"/>
  <c r="C77" i="237"/>
  <c r="I139" i="1"/>
  <c r="E76" i="235"/>
  <c r="E77" i="235"/>
  <c r="G139" i="238"/>
  <c r="H76" i="1"/>
  <c r="D44" i="234"/>
  <c r="C10" i="236"/>
  <c r="C134" i="238"/>
  <c r="F76" i="238"/>
  <c r="G108" i="234"/>
  <c r="D76" i="234"/>
  <c r="F11" i="234"/>
  <c r="E44" i="238"/>
  <c r="H108" i="237"/>
  <c r="B103" i="236"/>
  <c r="H139" i="238"/>
  <c r="H44" i="1"/>
  <c r="C134" i="237"/>
  <c r="I10" i="1"/>
  <c r="B11" i="238"/>
  <c r="E10" i="235"/>
  <c r="D11" i="235"/>
  <c r="B5" i="1"/>
  <c r="D108" i="1"/>
  <c r="H11" i="1"/>
  <c r="I108" i="238"/>
  <c r="E103" i="236"/>
  <c r="A5" i="238"/>
  <c r="C108" i="237"/>
  <c r="B38" i="235"/>
  <c r="D10" i="237"/>
  <c r="F108" i="236"/>
  <c r="B5" i="235"/>
  <c r="C11" i="236"/>
  <c r="F76" i="235"/>
  <c r="B76" i="236"/>
  <c r="A43" i="236"/>
  <c r="A5" i="236"/>
  <c r="B108" i="238"/>
  <c r="H43" i="236"/>
  <c r="E76" i="237"/>
  <c r="I76" i="235"/>
  <c r="G43" i="234"/>
  <c r="G11" i="235"/>
  <c r="C10" i="234"/>
  <c r="C70" i="235"/>
  <c r="G139" i="1"/>
  <c r="C77" i="234"/>
  <c r="I76" i="236"/>
  <c r="C43" i="237"/>
  <c r="E11" i="237"/>
  <c r="D37" i="235"/>
  <c r="E108" i="236"/>
  <c r="C38" i="238"/>
  <c r="B11" i="234"/>
  <c r="A139" i="236"/>
  <c r="I43" i="235"/>
  <c r="D108" i="237"/>
  <c r="A11" i="234"/>
  <c r="C37" i="238"/>
  <c r="D77" i="235"/>
  <c r="C77" i="238"/>
  <c r="B71" i="238"/>
  <c r="E43" i="236"/>
  <c r="E134" i="237"/>
  <c r="A38" i="234"/>
  <c r="C77" i="1"/>
  <c r="G77" i="238"/>
  <c r="D10" i="236"/>
  <c r="H108" i="236"/>
  <c r="B70" i="237"/>
  <c r="D108" i="236"/>
  <c r="F77" i="235"/>
  <c r="E5" i="235"/>
  <c r="A37" i="237"/>
  <c r="A4" i="234"/>
  <c r="D70" i="234"/>
  <c r="B71" i="236"/>
  <c r="A103" i="236"/>
  <c r="D139" i="1"/>
  <c r="E4" i="1"/>
  <c r="E77" i="237"/>
  <c r="F108" i="235"/>
  <c r="A139" i="1"/>
  <c r="E4" i="234"/>
  <c r="E5" i="236"/>
  <c r="I77" i="1"/>
  <c r="E70" i="234"/>
  <c r="B38" i="236"/>
  <c r="C11" i="235"/>
  <c r="B108" i="237"/>
  <c r="E139" i="1"/>
  <c r="C43" i="235"/>
  <c r="E108" i="235"/>
  <c r="B76" i="234"/>
  <c r="E71" i="235"/>
  <c r="A10" i="237"/>
  <c r="C5" i="237"/>
  <c r="C103" i="1"/>
  <c r="C44" i="236"/>
  <c r="A103" i="234"/>
  <c r="C77" i="235"/>
  <c r="A71" i="1"/>
  <c r="F44" i="236"/>
  <c r="B43" i="236"/>
  <c r="A1" i="236"/>
  <c r="A76" i="238"/>
  <c r="C37" i="236"/>
  <c r="D77" i="238"/>
  <c r="A108" i="237"/>
  <c r="D43" i="237"/>
  <c r="F11" i="235"/>
  <c r="G43" i="238"/>
  <c r="A38" i="1"/>
  <c r="H76" i="238"/>
  <c r="C134" i="1"/>
  <c r="F76" i="237"/>
  <c r="A77" i="234"/>
  <c r="C37" i="235"/>
  <c r="H11" i="236"/>
  <c r="C37" i="237"/>
  <c r="G108" i="235"/>
  <c r="A11" i="1"/>
  <c r="E77" i="1"/>
  <c r="A70" i="235"/>
  <c r="G10" i="234"/>
  <c r="D44" i="236"/>
  <c r="D11" i="238"/>
  <c r="G43" i="1"/>
  <c r="C43" i="238"/>
  <c r="C11" i="237"/>
  <c r="I108" i="1"/>
  <c r="B37" i="234"/>
  <c r="B77" i="235"/>
  <c r="D134" i="237"/>
  <c r="C11" i="1"/>
  <c r="G139" i="235"/>
  <c r="C71" i="1"/>
  <c r="A71" i="238"/>
  <c r="B11" i="235"/>
  <c r="C108" i="236"/>
  <c r="B10" i="235"/>
  <c r="E134" i="235"/>
  <c r="F10" i="236"/>
  <c r="E10" i="237"/>
  <c r="B10" i="236"/>
  <c r="B77" i="234"/>
  <c r="C139" i="234"/>
  <c r="A38" i="238"/>
  <c r="E108" i="1"/>
  <c r="I43" i="234"/>
  <c r="I77" i="235"/>
  <c r="C77" i="236"/>
  <c r="A76" i="234"/>
  <c r="F43" i="238"/>
  <c r="E134" i="234"/>
  <c r="B77" i="236"/>
  <c r="B134" i="236"/>
  <c r="D103" i="236"/>
  <c r="I10" i="238"/>
  <c r="B11" i="1"/>
  <c r="D77" i="234"/>
  <c r="D11" i="237"/>
  <c r="I108" i="234"/>
  <c r="B4" i="235"/>
  <c r="D37" i="234"/>
  <c r="D134" i="236"/>
  <c r="C4" i="236"/>
  <c r="A139" i="238"/>
  <c r="C43" i="1"/>
  <c r="I10" i="237"/>
  <c r="G10" i="1"/>
  <c r="I10" i="234"/>
  <c r="E11" i="234"/>
  <c r="B44" i="238"/>
  <c r="A70" i="238"/>
  <c r="B77" i="237"/>
  <c r="I77" i="236"/>
  <c r="I76" i="234"/>
  <c r="I77" i="238"/>
  <c r="F77" i="1"/>
  <c r="B10" i="234"/>
  <c r="B10" i="1"/>
  <c r="I43" i="236"/>
  <c r="B5" i="234"/>
  <c r="C134" i="236"/>
  <c r="E4" i="238"/>
  <c r="D38" i="234"/>
  <c r="B4" i="237"/>
  <c r="B134" i="237"/>
  <c r="E77" i="238"/>
  <c r="E38" i="235"/>
  <c r="F10" i="237"/>
  <c r="A44" i="236"/>
  <c r="B5" i="238"/>
  <c r="D10" i="1"/>
  <c r="A1" i="1"/>
  <c r="B43" i="237"/>
  <c r="C71" i="234"/>
  <c r="A76" i="236"/>
  <c r="H76" i="235"/>
  <c r="E76" i="236"/>
  <c r="A134" i="237"/>
  <c r="A11" i="237"/>
  <c r="F139" i="236"/>
  <c r="B44" i="237"/>
  <c r="F77" i="236"/>
  <c r="D5" i="234"/>
  <c r="H43" i="237"/>
  <c r="I77" i="234"/>
  <c r="H10" i="238"/>
  <c r="C139" i="235"/>
  <c r="C11" i="234"/>
  <c r="E37" i="237"/>
  <c r="B103" i="237"/>
  <c r="I76" i="238"/>
  <c r="C70" i="236"/>
  <c r="A37" i="236"/>
  <c r="I44" i="1"/>
  <c r="G44" i="236"/>
  <c r="B76" i="238"/>
  <c r="H44" i="237"/>
  <c r="B4" i="236"/>
  <c r="I108" i="235"/>
  <c r="D4" i="237"/>
  <c r="G44" i="1"/>
  <c r="A134" i="236"/>
  <c r="D11" i="236"/>
  <c r="I77" i="237"/>
  <c r="I139" i="235"/>
  <c r="B11" i="236"/>
  <c r="B139" i="238"/>
  <c r="A76" i="235"/>
  <c r="A103" i="237"/>
  <c r="G76" i="235"/>
  <c r="C5" i="238"/>
  <c r="D4" i="235"/>
  <c r="H43" i="235"/>
  <c r="E44" i="237"/>
  <c r="C37" i="1"/>
  <c r="C139" i="236"/>
  <c r="E4" i="236"/>
  <c r="E44" i="235"/>
  <c r="B108" i="234"/>
  <c r="B37" i="1"/>
  <c r="D134" i="238"/>
  <c r="B139" i="1"/>
  <c r="B108" i="235"/>
  <c r="I11" i="234"/>
  <c r="I10" i="236"/>
  <c r="C10" i="237"/>
  <c r="D134" i="1"/>
  <c r="B43" i="234"/>
  <c r="E11" i="238"/>
  <c r="A4" i="1"/>
  <c r="A70" i="237"/>
  <c r="E5" i="234"/>
  <c r="C4" i="234"/>
  <c r="A43" i="238"/>
  <c r="A10" i="236"/>
  <c r="I139" i="236"/>
  <c r="I44" i="238"/>
  <c r="D43" i="1"/>
  <c r="C10" i="1"/>
  <c r="G76" i="1"/>
  <c r="A108" i="236"/>
  <c r="D43" i="238"/>
  <c r="G76" i="236"/>
  <c r="E76" i="1"/>
  <c r="G76" i="237"/>
  <c r="A108" i="235"/>
  <c r="F77" i="237"/>
  <c r="H43" i="234"/>
  <c r="D76" i="235"/>
  <c r="D108" i="238"/>
  <c r="G44" i="235"/>
  <c r="E71" i="238"/>
  <c r="F11" i="238"/>
  <c r="B38" i="234"/>
  <c r="C44" i="238"/>
  <c r="A70" i="236"/>
  <c r="C76" i="234"/>
  <c r="A43" i="235"/>
  <c r="D37" i="238"/>
  <c r="A1" i="235"/>
  <c r="H108" i="1"/>
  <c r="E10" i="1"/>
  <c r="C71" i="237"/>
  <c r="A108" i="1"/>
  <c r="B134" i="1"/>
  <c r="D77" i="237"/>
  <c r="D134" i="235"/>
  <c r="C134" i="235"/>
  <c r="B139" i="235"/>
  <c r="A134" i="1"/>
  <c r="D43" i="236"/>
  <c r="H11" i="235"/>
  <c r="B134" i="235"/>
  <c r="E139" i="234"/>
  <c r="H108" i="235"/>
  <c r="H77" i="237"/>
  <c r="A43" i="1"/>
  <c r="E103" i="237"/>
  <c r="D5" i="237"/>
  <c r="D70" i="235"/>
  <c r="D103" i="238"/>
  <c r="D71" i="1"/>
  <c r="C76" i="238"/>
  <c r="I11" i="1"/>
  <c r="F76" i="1"/>
  <c r="C76" i="235"/>
  <c r="B70" i="235"/>
  <c r="H108" i="234"/>
  <c r="C103" i="234"/>
  <c r="E37" i="236"/>
  <c r="E43" i="237"/>
  <c r="D103" i="235"/>
  <c r="B76" i="1"/>
  <c r="C10" i="235"/>
  <c r="E76" i="234"/>
  <c r="E70" i="1"/>
  <c r="E44" i="234"/>
  <c r="E38" i="238"/>
  <c r="E70" i="235"/>
  <c r="A103" i="235"/>
  <c r="E134" i="238"/>
  <c r="A10" i="235"/>
  <c r="B70" i="1"/>
  <c r="C76" i="237"/>
  <c r="A77" i="238"/>
  <c r="E71" i="234"/>
  <c r="E4" i="237"/>
  <c r="F77" i="238"/>
  <c r="H77" i="238"/>
  <c r="B10" i="237"/>
  <c r="A10" i="234"/>
  <c r="G77" i="237"/>
  <c r="A44" i="235"/>
  <c r="I108" i="237"/>
  <c r="C139" i="1"/>
  <c r="E70" i="237"/>
  <c r="C134" i="234"/>
  <c r="I139" i="237"/>
  <c r="I43" i="237"/>
  <c r="F10" i="234"/>
  <c r="C4" i="238"/>
  <c r="B139" i="234"/>
  <c r="D5" i="236"/>
  <c r="A71" i="235"/>
  <c r="G108" i="238"/>
  <c r="I76" i="1"/>
  <c r="A134" i="234"/>
  <c r="D70" i="237"/>
  <c r="B44" i="1"/>
  <c r="C108" i="1"/>
  <c r="E44" i="1"/>
  <c r="H11" i="238"/>
  <c r="E11" i="236"/>
  <c r="C103" i="236"/>
  <c r="D38" i="1"/>
  <c r="F44" i="237"/>
  <c r="G77" i="1"/>
  <c r="E5" i="1"/>
  <c r="D11" i="234"/>
  <c r="H44" i="235"/>
  <c r="D70" i="1"/>
  <c r="A76" i="1"/>
  <c r="I11" i="235"/>
  <c r="H77" i="1"/>
  <c r="H76" i="236"/>
  <c r="C38" i="234"/>
  <c r="D70" i="238"/>
  <c r="B70" i="234"/>
  <c r="D37" i="237"/>
  <c r="A5" i="1"/>
  <c r="I139" i="234"/>
  <c r="B139" i="236"/>
  <c r="A44" i="1"/>
  <c r="D44" i="237"/>
  <c r="B43" i="1"/>
  <c r="E11" i="1"/>
  <c r="C4" i="1"/>
  <c r="H77" i="235"/>
  <c r="E134" i="1"/>
  <c r="A38" i="235"/>
  <c r="H10" i="234"/>
  <c r="E71" i="1"/>
  <c r="F11" i="1"/>
  <c r="D71" i="235"/>
  <c r="G43" i="235"/>
  <c r="A43" i="234"/>
  <c r="C38" i="236"/>
  <c r="I44" i="234"/>
  <c r="A37" i="235"/>
  <c r="E76" i="238"/>
  <c r="E38" i="236"/>
  <c r="D139" i="235"/>
  <c r="E43" i="238"/>
  <c r="A11" i="236"/>
  <c r="G44" i="237"/>
  <c r="E103" i="238"/>
  <c r="F108" i="238"/>
  <c r="B77" i="238"/>
  <c r="B139" i="237"/>
  <c r="C5" i="236"/>
  <c r="H43" i="238"/>
  <c r="F108" i="234"/>
  <c r="D108" i="235"/>
  <c r="B43" i="235"/>
  <c r="H139" i="235"/>
  <c r="C4" i="235"/>
  <c r="G77" i="234"/>
  <c r="B71" i="237"/>
  <c r="C76" i="236"/>
  <c r="G43" i="237"/>
  <c r="C44" i="234"/>
  <c r="C139" i="237"/>
  <c r="H11" i="237"/>
  <c r="D108" i="234"/>
  <c r="F76" i="234"/>
  <c r="C43" i="234"/>
  <c r="D71" i="237"/>
  <c r="B5" i="236"/>
  <c r="A70" i="234"/>
  <c r="H44" i="238"/>
  <c r="F44" i="235"/>
  <c r="A1" i="238"/>
  <c r="D10" i="234"/>
  <c r="D5" i="1"/>
  <c r="I43" i="1"/>
  <c r="B4" i="1"/>
  <c r="E71" i="236"/>
  <c r="C37" i="234"/>
  <c r="C5" i="1"/>
  <c r="F10" i="235"/>
  <c r="B37" i="238"/>
  <c r="F108" i="1"/>
  <c r="A38" i="237"/>
  <c r="C4" i="237"/>
  <c r="D10" i="235"/>
  <c r="C76" i="1"/>
  <c r="H43" i="1"/>
  <c r="C103" i="235"/>
  <c r="E77" i="234"/>
  <c r="B108" i="1"/>
  <c r="C70" i="237"/>
  <c r="A4" i="236"/>
  <c r="C70" i="234"/>
  <c r="A11" i="238"/>
  <c r="H10" i="237"/>
  <c r="D76" i="1"/>
  <c r="E139" i="235"/>
  <c r="G11" i="1"/>
  <c r="I11" i="237"/>
  <c r="G43" i="236"/>
  <c r="D37" i="236"/>
  <c r="D139" i="238"/>
  <c r="I76" i="237"/>
  <c r="A77" i="1"/>
  <c r="A44" i="234"/>
  <c r="D103" i="237"/>
  <c r="G108" i="1"/>
  <c r="C108" i="234"/>
  <c r="C70" i="238"/>
  <c r="G76" i="238"/>
  <c r="G44" i="234"/>
  <c r="D11" i="1"/>
</calcChain>
</file>

<file path=xl/sharedStrings.xml><?xml version="1.0" encoding="utf-8"?>
<sst xmlns="http://schemas.openxmlformats.org/spreadsheetml/2006/main" count="549" uniqueCount="52">
  <si>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</si>
  <si>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</si>
  <si>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</si>
  <si>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</si>
  <si>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</si>
  <si>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</si>
  <si>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</si>
  <si>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</si>
  <si>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</si>
  <si>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</si>
  <si>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</si>
  <si>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</si>
  <si>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</si>
  <si>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</si>
  <si>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</si>
  <si>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</si>
  <si>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</si>
  <si>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</si>
  <si>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</si>
  <si>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</si>
  <si>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</si>
  <si>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</si>
  <si>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</si>
  <si>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</si>
  <si>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</si>
  <si>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</si>
  <si>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</si>
  <si>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</si>
  <si>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</si>
  <si>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</si>
  <si>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</si>
  <si>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</si>
  <si>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</si>
  <si>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</si>
  <si>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</si>
  <si>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</si>
  <si>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</si>
  <si>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</si>
  <si>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</si>
  <si>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</si>
  <si>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</si>
  <si>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</si>
  <si>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</si>
  <si>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</si>
  <si>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</si>
  <si>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</si>
  <si>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Low Poverty, High Minority, Urban Schools</t>
  </si>
  <si>
    <t>Low Poverty, Low Minority, Urban Schools</t>
  </si>
  <si>
    <t>Low Poverty, High Minority, Suburban Schools</t>
  </si>
  <si>
    <t>Low Poverty, Low Minority, Suburban Schools</t>
  </si>
  <si>
    <t>Low Poverty, High Minority, Rural Schools</t>
  </si>
  <si>
    <t>Low Poverty, Low Minority, Rural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</si>
</sst>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0.44478327161838377</c:v>
                </c:pt>
                <c:pt idx="1">
                  <c:v>0.49194694457603033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9.1918971901546506E-2</c:v>
                </c:pt>
                <c:pt idx="1">
                  <c:v>9.9242065371861671E-2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0.22696580265737312</c:v>
                </c:pt>
                <c:pt idx="4" formatCode="0%">
                  <c:v>0.25532922785409756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0.30973644086255719</c:v>
                </c:pt>
                <c:pt idx="4" formatCode="0%">
                  <c:v>0.33585978209379441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0.4369418427357874</c:v>
                </c:pt>
                <c:pt idx="7" formatCode="0%">
                  <c:v>0.48152534343912839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9.9760400784142889E-2</c:v>
                </c:pt>
                <c:pt idx="7" formatCode="0%">
                  <c:v>0.10966366650876362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6280192"/>
        <c:axId val="76281728"/>
      </c:barChart>
      <c:catAx>
        <c:axId val="76280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6281728"/>
        <c:crosses val="autoZero"/>
        <c:auto val="1"/>
        <c:lblAlgn val="ctr"/>
        <c:lblOffset val="100"/>
        <c:noMultiLvlLbl val="0"/>
      </c:catAx>
      <c:valAx>
        <c:axId val="76281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62801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0.39025467578686995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0.1155758600671395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7.5645523612408186E-2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0.43018501224160127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0.37709179938918197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0.12873873646482747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2805120"/>
        <c:axId val="82806656"/>
      </c:barChart>
      <c:catAx>
        <c:axId val="82805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82806656"/>
        <c:crosses val="autoZero"/>
        <c:auto val="1"/>
        <c:lblAlgn val="ctr"/>
        <c:lblOffset val="100"/>
        <c:noMultiLvlLbl val="0"/>
      </c:catAx>
      <c:valAx>
        <c:axId val="828066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28051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0.58424119584494549</c:v>
                </c:pt>
                <c:pt idx="1">
                  <c:v>0.62224866151100533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0.15733468457055991</c:v>
                </c:pt>
                <c:pt idx="1">
                  <c:v>0.10202260559190958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0.27058525462376487</c:v>
                </c:pt>
                <c:pt idx="4" formatCode="0%">
                  <c:v>0.28703152885187388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0.47099062579174056</c:v>
                </c:pt>
                <c:pt idx="4" formatCode="0%">
                  <c:v>0.43723973825104107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0.55485178616670894</c:v>
                </c:pt>
                <c:pt idx="7" formatCode="0%">
                  <c:v>0.58804283164782867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0.18672409424879655</c:v>
                </c:pt>
                <c:pt idx="7" formatCode="0%">
                  <c:v>0.13622843545508626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2862464"/>
        <c:axId val="82864000"/>
      </c:barChart>
      <c:catAx>
        <c:axId val="82862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82864000"/>
        <c:crosses val="autoZero"/>
        <c:auto val="1"/>
        <c:lblAlgn val="ctr"/>
        <c:lblOffset val="100"/>
        <c:noMultiLvlLbl val="0"/>
      </c:catAx>
      <c:valAx>
        <c:axId val="82864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28624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0.61534647328622782</c:v>
                </c:pt>
                <c:pt idx="1">
                  <c:v>0.62452495566252852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7.0368993016817483E-2</c:v>
                </c:pt>
                <c:pt idx="1">
                  <c:v>0.1613883962503167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0.3596958803355233</c:v>
                </c:pt>
                <c:pt idx="4" formatCode="0%">
                  <c:v>0.30580187484165189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0.32601958596752201</c:v>
                </c:pt>
                <c:pt idx="4" formatCode="0%">
                  <c:v>0.48011147707119334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0.61080120656171233</c:v>
                </c:pt>
                <c:pt idx="7" formatCode="0%">
                  <c:v>0.59361540410438307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7.4914259741333006E-2</c:v>
                </c:pt>
                <c:pt idx="7" formatCode="0%">
                  <c:v>0.19229794780846213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8860288"/>
        <c:axId val="78861824"/>
      </c:barChart>
      <c:catAx>
        <c:axId val="78860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8861824"/>
        <c:crosses val="autoZero"/>
        <c:auto val="1"/>
        <c:lblAlgn val="ctr"/>
        <c:lblOffset val="100"/>
        <c:noMultiLvlLbl val="0"/>
      </c:catAx>
      <c:valAx>
        <c:axId val="788618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88602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0.86242844230189819</c:v>
                </c:pt>
                <c:pt idx="2" formatCode="0%">
                  <c:v>0.85770883695944133</c:v>
                </c:pt>
                <c:pt idx="3" formatCode="0%">
                  <c:v>0.90369935408103352</c:v>
                </c:pt>
                <c:pt idx="5" formatCode="0%">
                  <c:v>0.80493968983342912</c:v>
                </c:pt>
                <c:pt idx="6" formatCode="0%">
                  <c:v>0.92585551330798477</c:v>
                </c:pt>
                <c:pt idx="8" formatCode="0%">
                  <c:v>0.85624408063861457</c:v>
                </c:pt>
                <c:pt idx="9" formatCode="0%">
                  <c:v>0.91285162713734147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8901632"/>
        <c:axId val="78903168"/>
      </c:barChart>
      <c:catAx>
        <c:axId val="789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903168"/>
        <c:crosses val="autoZero"/>
        <c:auto val="1"/>
        <c:lblAlgn val="ctr"/>
        <c:lblOffset val="100"/>
        <c:noMultiLvlLbl val="0"/>
      </c:catAx>
      <c:valAx>
        <c:axId val="78903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890163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0.64439044147428104</c:v>
                </c:pt>
                <c:pt idx="1">
                  <c:v>0.67071608611214417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8.8159848791683537E-2</c:v>
                </c:pt>
                <c:pt idx="1">
                  <c:v>7.5864633692822606E-2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0.33778857837181048</c:v>
                </c:pt>
                <c:pt idx="4" formatCode="0%">
                  <c:v>0.40882608156687739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0.39476171189415415</c:v>
                </c:pt>
                <c:pt idx="4" formatCode="0%">
                  <c:v>0.33775463823808932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0.61104360739840691</c:v>
                </c:pt>
                <c:pt idx="7" formatCode="0%">
                  <c:v>0.66509648361637952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0.12150668286755771</c:v>
                </c:pt>
                <c:pt idx="7" formatCode="0%">
                  <c:v>8.1484236188587245E-2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148672"/>
        <c:axId val="95154560"/>
      </c:barChart>
      <c:catAx>
        <c:axId val="9514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154560"/>
        <c:crosses val="autoZero"/>
        <c:auto val="1"/>
        <c:lblAlgn val="ctr"/>
        <c:lblOffset val="100"/>
        <c:noMultiLvlLbl val="0"/>
      </c:catAx>
      <c:valAx>
        <c:axId val="95154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1486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0.31264408583082109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0.12076609327895017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6.4550452207838269E-2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0.36885972690193297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0.28196488739138142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0.15144529171838977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205632"/>
        <c:axId val="95215616"/>
      </c:barChart>
      <c:catAx>
        <c:axId val="9520563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5215616"/>
        <c:crosses val="autoZero"/>
        <c:auto val="1"/>
        <c:lblAlgn val="ctr"/>
        <c:lblOffset val="100"/>
        <c:noMultiLvlLbl val="0"/>
      </c:catAx>
      <c:valAx>
        <c:axId val="952156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2056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0.59922742020818853</c:v>
                </c:pt>
                <c:pt idx="1">
                  <c:v>0.6079855946136381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0.18827489051932406</c:v>
                </c:pt>
                <c:pt idx="1">
                  <c:v>0.17922962499021372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0.19884368008057268</c:v>
                </c:pt>
                <c:pt idx="4" formatCode="0%">
                  <c:v>0.19764346668754404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0.58865863064693991</c:v>
                </c:pt>
                <c:pt idx="4" formatCode="0%">
                  <c:v>0.58957175291630781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0.55630207104929341</c:v>
                </c:pt>
                <c:pt idx="7" formatCode="0%">
                  <c:v>0.55612620371095278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0.23120023967821923</c:v>
                </c:pt>
                <c:pt idx="7" formatCode="0%">
                  <c:v>0.2310890158928991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308032"/>
        <c:axId val="95313920"/>
      </c:barChart>
      <c:catAx>
        <c:axId val="95308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313920"/>
        <c:crosses val="autoZero"/>
        <c:auto val="1"/>
        <c:lblAlgn val="ctr"/>
        <c:lblOffset val="100"/>
        <c:noMultiLvlLbl val="0"/>
      </c:catAx>
      <c:valAx>
        <c:axId val="953139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3080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0.61407525041076305</c:v>
                </c:pt>
                <c:pt idx="1">
                  <c:v>0.62545178706885007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0.19956551928008195</c:v>
                </c:pt>
                <c:pt idx="1">
                  <c:v>0.19283897575807799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0.22157141776833653</c:v>
                </c:pt>
                <c:pt idx="4" formatCode="0%">
                  <c:v>0.21576139268343988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0.59206935192250842</c:v>
                </c:pt>
                <c:pt idx="4" formatCode="0%">
                  <c:v>0.60252937014348817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0.57677315569121623</c:v>
                </c:pt>
                <c:pt idx="7" formatCode="0%">
                  <c:v>0.58099657693607099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0.23686761399962877</c:v>
                </c:pt>
                <c:pt idx="7" formatCode="0%">
                  <c:v>0.23729418589085716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442816"/>
        <c:axId val="95444352"/>
      </c:barChart>
      <c:catAx>
        <c:axId val="95442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444352"/>
        <c:crosses val="autoZero"/>
        <c:auto val="1"/>
        <c:lblAlgn val="ctr"/>
        <c:lblOffset val="100"/>
        <c:noMultiLvlLbl val="0"/>
      </c:catAx>
      <c:valAx>
        <c:axId val="954443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4428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0.90949954796245136</c:v>
                </c:pt>
                <c:pt idx="2" formatCode="0%">
                  <c:v>0.8963436478438046</c:v>
                </c:pt>
                <c:pt idx="3" formatCode="0%">
                  <c:v>0.94998105342932926</c:v>
                </c:pt>
                <c:pt idx="5" formatCode="0%">
                  <c:v>0.79534595097735028</c:v>
                </c:pt>
                <c:pt idx="6" formatCode="0%">
                  <c:v>0.95221950001741695</c:v>
                </c:pt>
                <c:pt idx="8" formatCode="0%">
                  <c:v>0.89171374764595102</c:v>
                </c:pt>
                <c:pt idx="9" formatCode="0%">
                  <c:v>0.95280801044841101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480064"/>
        <c:axId val="95498240"/>
      </c:barChart>
      <c:catAx>
        <c:axId val="95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98240"/>
        <c:crosses val="autoZero"/>
        <c:auto val="1"/>
        <c:lblAlgn val="ctr"/>
        <c:lblOffset val="100"/>
        <c:noMultiLvlLbl val="0"/>
      </c:catAx>
      <c:valAx>
        <c:axId val="954982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4800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0.6444561163228264</c:v>
                </c:pt>
                <c:pt idx="1">
                  <c:v>0.64336832553055456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0.19788044598395044</c:v>
                </c:pt>
                <c:pt idx="1">
                  <c:v>0.20687331999642516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0.2450451768178766</c:v>
                </c:pt>
                <c:pt idx="4" formatCode="0%">
                  <c:v>0.24298609249214567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0.59729138548890026</c:v>
                </c:pt>
                <c:pt idx="4" formatCode="0%">
                  <c:v>0.60725555303483403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0.61368003244486702</c:v>
                </c:pt>
                <c:pt idx="7" formatCode="0%">
                  <c:v>0.60464316895937742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0.22865652986190985</c:v>
                </c:pt>
                <c:pt idx="7" formatCode="0%">
                  <c:v>0.24559847656760231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544064"/>
        <c:axId val="95545600"/>
      </c:barChart>
      <c:catAx>
        <c:axId val="95544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545600"/>
        <c:crosses val="autoZero"/>
        <c:auto val="1"/>
        <c:lblAlgn val="ctr"/>
        <c:lblOffset val="100"/>
        <c:noMultiLvlLbl val="0"/>
      </c:catAx>
      <c:valAx>
        <c:axId val="95545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544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0.61656382568453527</c:v>
                </c:pt>
                <c:pt idx="1">
                  <c:v>0.49139620997604005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5.6064404165059777E-2</c:v>
                </c:pt>
                <c:pt idx="1">
                  <c:v>9.8235678501415818E-2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0.34670266101041264</c:v>
                </c:pt>
                <c:pt idx="4" formatCode="0%">
                  <c:v>0.264866042256589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0.32592556883918239</c:v>
                </c:pt>
                <c:pt idx="4" formatCode="0%">
                  <c:v>0.32476584622086691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0.62051677593521015</c:v>
                </c:pt>
                <c:pt idx="7" formatCode="0%">
                  <c:v>0.48551513831409276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5.2111453914384882E-2</c:v>
                </c:pt>
                <c:pt idx="7" formatCode="0%">
                  <c:v>0.10411675016336309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9298560"/>
        <c:axId val="79300096"/>
      </c:barChart>
      <c:catAx>
        <c:axId val="79298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9300096"/>
        <c:crosses val="autoZero"/>
        <c:auto val="1"/>
        <c:lblAlgn val="ctr"/>
        <c:lblOffset val="100"/>
        <c:noMultiLvlLbl val="0"/>
      </c:catAx>
      <c:valAx>
        <c:axId val="793000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2985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0.38539926495155363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0.14918810557968593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8.4463748747076517E-2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0.45012362178416304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0.38430337454059471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0.15028399599064485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601024"/>
        <c:axId val="95602560"/>
      </c:barChart>
      <c:catAx>
        <c:axId val="9560102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5602560"/>
        <c:crosses val="autoZero"/>
        <c:auto val="1"/>
        <c:lblAlgn val="ctr"/>
        <c:lblOffset val="100"/>
        <c:noMultiLvlLbl val="0"/>
      </c:catAx>
      <c:valAx>
        <c:axId val="95602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6010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0.63317274604267038</c:v>
                </c:pt>
                <c:pt idx="1">
                  <c:v>0.67658574784651526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9.2222986923606337E-2</c:v>
                </c:pt>
                <c:pt idx="1">
                  <c:v>5.7165231010180111E-2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0.36132140399174123</c:v>
                </c:pt>
                <c:pt idx="4" formatCode="0%">
                  <c:v>0.38449490994518404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0.36407432897453545</c:v>
                </c:pt>
                <c:pt idx="4" formatCode="0%">
                  <c:v>0.34925606891151134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0.62973158981417754</c:v>
                </c:pt>
                <c:pt idx="7" formatCode="0%">
                  <c:v>0.67580266249021148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9.5664143152099104E-2</c:v>
                </c:pt>
                <c:pt idx="7" formatCode="0%">
                  <c:v>5.7948316366483947E-2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793536"/>
        <c:axId val="95795072"/>
      </c:barChart>
      <c:catAx>
        <c:axId val="95793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795072"/>
        <c:crosses val="autoZero"/>
        <c:auto val="1"/>
        <c:lblAlgn val="ctr"/>
        <c:lblOffset val="100"/>
        <c:noMultiLvlLbl val="0"/>
      </c:catAx>
      <c:valAx>
        <c:axId val="957950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7935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0.59360417238539664</c:v>
                </c:pt>
                <c:pt idx="1">
                  <c:v>0.67997247075017209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6.0801537194619816E-2</c:v>
                </c:pt>
                <c:pt idx="1">
                  <c:v>9.3599449415003436E-2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0.33214383749656878</c:v>
                </c:pt>
                <c:pt idx="4" formatCode="0%">
                  <c:v>0.40123881624225738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0.3222618720834477</c:v>
                </c:pt>
                <c:pt idx="4" formatCode="0%">
                  <c:v>0.37233310392291807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0.58495745264891574</c:v>
                </c:pt>
                <c:pt idx="7" formatCode="0%">
                  <c:v>0.67653131452167925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6.9448256931100738E-2</c:v>
                </c:pt>
                <c:pt idx="7" formatCode="0%">
                  <c:v>9.7040605643496217E-2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4945280"/>
        <c:axId val="94946816"/>
      </c:barChart>
      <c:catAx>
        <c:axId val="949452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4946816"/>
        <c:crosses val="autoZero"/>
        <c:auto val="1"/>
        <c:lblAlgn val="ctr"/>
        <c:lblOffset val="100"/>
        <c:noMultiLvlLbl val="0"/>
      </c:catAx>
      <c:valAx>
        <c:axId val="949468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49452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0.83808724832214765</c:v>
                </c:pt>
                <c:pt idx="2" formatCode="0%">
                  <c:v>0.84115606936416187</c:v>
                </c:pt>
                <c:pt idx="3" formatCode="0%">
                  <c:v>0.80812641083521441</c:v>
                </c:pt>
                <c:pt idx="5" formatCode="0%">
                  <c:v>0.78388429752066113</c:v>
                </c:pt>
                <c:pt idx="6" formatCode="0%">
                  <c:v>0.89395229982964219</c:v>
                </c:pt>
                <c:pt idx="8" formatCode="0%">
                  <c:v>0.840215861098076</c:v>
                </c:pt>
                <c:pt idx="9" formatCode="0%">
                  <c:v>0.82015810276679846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007104"/>
        <c:axId val="95008640"/>
      </c:barChart>
      <c:catAx>
        <c:axId val="950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08640"/>
        <c:crosses val="autoZero"/>
        <c:auto val="1"/>
        <c:lblAlgn val="ctr"/>
        <c:lblOffset val="100"/>
        <c:noMultiLvlLbl val="0"/>
      </c:catAx>
      <c:valAx>
        <c:axId val="95008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00710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0.6736604260813428</c:v>
                </c:pt>
                <c:pt idx="1">
                  <c:v>0.6480922316771891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7.8760490639122008E-2</c:v>
                </c:pt>
                <c:pt idx="1">
                  <c:v>6.7938512215207247E-2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0.39122014202711425</c:v>
                </c:pt>
                <c:pt idx="4" formatCode="0%">
                  <c:v>0.381141916003294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0.36120077469335055</c:v>
                </c:pt>
                <c:pt idx="4" formatCode="0%">
                  <c:v>0.3348888278891024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0.65235635894125243</c:v>
                </c:pt>
                <c:pt idx="7" formatCode="0%">
                  <c:v>0.63807301674444139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0.1000645577792124</c:v>
                </c:pt>
                <c:pt idx="7" formatCode="0%">
                  <c:v>7.7957727147954986E-2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713920"/>
        <c:axId val="95830400"/>
      </c:barChart>
      <c:catAx>
        <c:axId val="957139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5830400"/>
        <c:crosses val="autoZero"/>
        <c:auto val="1"/>
        <c:lblAlgn val="ctr"/>
        <c:lblOffset val="100"/>
        <c:noMultiLvlLbl val="0"/>
      </c:catAx>
      <c:valAx>
        <c:axId val="95830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7139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0.24501424501424501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8.7179487179487175E-2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5.9829059829059832E-2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0.27236467236467238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0.23646723646723647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9.5726495726495733E-2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5873280"/>
        <c:axId val="104812544"/>
      </c:barChart>
      <c:catAx>
        <c:axId val="9587328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4812544"/>
        <c:crosses val="autoZero"/>
        <c:auto val="1"/>
        <c:lblAlgn val="ctr"/>
        <c:lblOffset val="100"/>
        <c:noMultiLvlLbl val="0"/>
      </c:catAx>
      <c:valAx>
        <c:axId val="1048125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8732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0.56580724555031969</c:v>
                </c:pt>
                <c:pt idx="1">
                  <c:v>0.55817604186133429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0.1638202719332473</c:v>
                </c:pt>
                <c:pt idx="1">
                  <c:v>0.17854606615585872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0.19635621454512711</c:v>
                </c:pt>
                <c:pt idx="4" formatCode="0%">
                  <c:v>0.18732947112689216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0.53327130293843983</c:v>
                </c:pt>
                <c:pt idx="4" formatCode="0%">
                  <c:v>0.54939263689030093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0.52366659663234982</c:v>
                </c:pt>
                <c:pt idx="7" formatCode="0%">
                  <c:v>0.52076247430386846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0.20596092085121709</c:v>
                </c:pt>
                <c:pt idx="7" formatCode="0%">
                  <c:v>0.21595963371332461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05011456"/>
        <c:axId val="105037824"/>
      </c:barChart>
      <c:catAx>
        <c:axId val="1050114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05037824"/>
        <c:crosses val="autoZero"/>
        <c:auto val="1"/>
        <c:lblAlgn val="ctr"/>
        <c:lblOffset val="100"/>
        <c:noMultiLvlLbl val="0"/>
      </c:catAx>
      <c:valAx>
        <c:axId val="1050378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501145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0.62035221878392166</c:v>
                </c:pt>
                <c:pt idx="1">
                  <c:v>0.59104961431101244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0.14945806263467426</c:v>
                </c:pt>
                <c:pt idx="1">
                  <c:v>0.16820241918540085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0.22733826936474247</c:v>
                </c:pt>
                <c:pt idx="4" formatCode="0%">
                  <c:v>0.21004292103130534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0.54247201205385354</c:v>
                </c:pt>
                <c:pt idx="4" formatCode="0%">
                  <c:v>0.54920911246510795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0.58587560552792317</c:v>
                </c:pt>
                <c:pt idx="7" formatCode="0%">
                  <c:v>0.54719812708227034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0.18393467589067283</c:v>
                </c:pt>
                <c:pt idx="7" formatCode="0%">
                  <c:v>0.21205390641414293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05084800"/>
        <c:axId val="105086336"/>
      </c:barChart>
      <c:catAx>
        <c:axId val="1050848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05086336"/>
        <c:crosses val="autoZero"/>
        <c:auto val="1"/>
        <c:lblAlgn val="ctr"/>
        <c:lblOffset val="100"/>
        <c:noMultiLvlLbl val="0"/>
      </c:catAx>
      <c:valAx>
        <c:axId val="1050863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50848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0.89133957697569188</c:v>
                </c:pt>
                <c:pt idx="2" formatCode="0%">
                  <c:v>0.8811961347610342</c:v>
                </c:pt>
                <c:pt idx="3" formatCode="0%">
                  <c:v>0.93344173441734413</c:v>
                </c:pt>
                <c:pt idx="5" formatCode="0%">
                  <c:v>0.76974059293044472</c:v>
                </c:pt>
                <c:pt idx="6" formatCode="0%">
                  <c:v>0.94229907714362515</c:v>
                </c:pt>
                <c:pt idx="8" formatCode="0%">
                  <c:v>0.88086942093910736</c:v>
                </c:pt>
                <c:pt idx="9" formatCode="0%">
                  <c:v>0.92468950938078043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130240"/>
        <c:axId val="105132032"/>
      </c:barChart>
      <c:catAx>
        <c:axId val="105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132032"/>
        <c:crosses val="autoZero"/>
        <c:auto val="1"/>
        <c:lblAlgn val="ctr"/>
        <c:lblOffset val="100"/>
        <c:noMultiLvlLbl val="0"/>
      </c:catAx>
      <c:valAx>
        <c:axId val="1051320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513024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0.65532271584241408</c:v>
                </c:pt>
                <c:pt idx="1">
                  <c:v>0.65463441504787523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0.15552388935456832</c:v>
                </c:pt>
                <c:pt idx="1">
                  <c:v>0.15624645594024919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0.24563285834031853</c:v>
                </c:pt>
                <c:pt idx="4" formatCode="0%">
                  <c:v>0.25319572930674139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0.56521374685666392</c:v>
                </c:pt>
                <c:pt idx="4" formatCode="0%">
                  <c:v>0.55768514168138295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0.61507124895222132</c:v>
                </c:pt>
                <c:pt idx="7" formatCode="0%">
                  <c:v>0.61748456815125641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0.19577535624476111</c:v>
                </c:pt>
                <c:pt idx="7" formatCode="0%">
                  <c:v>0.19339630283686796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05255680"/>
        <c:axId val="105257216"/>
      </c:barChart>
      <c:catAx>
        <c:axId val="105255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05257216"/>
        <c:crosses val="autoZero"/>
        <c:auto val="1"/>
        <c:lblAlgn val="ctr"/>
        <c:lblOffset val="100"/>
        <c:noMultiLvlLbl val="0"/>
      </c:catAx>
      <c:valAx>
        <c:axId val="105257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52556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0.83738264172579369</c:v>
                </c:pt>
                <c:pt idx="2" formatCode="0%">
                  <c:v>0.83455824863174355</c:v>
                </c:pt>
                <c:pt idx="3" formatCode="0%">
                  <c:v>0.86844368013757522</c:v>
                </c:pt>
                <c:pt idx="5" formatCode="0%">
                  <c:v>0.78976640711902113</c:v>
                </c:pt>
                <c:pt idx="6" formatCode="0%">
                  <c:v>0.88803431445052505</c:v>
                </c:pt>
                <c:pt idx="8" formatCode="0%">
                  <c:v>0.83436917339962713</c:v>
                </c:pt>
                <c:pt idx="9" formatCode="0%">
                  <c:v>0.87326549491211836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9339904"/>
        <c:axId val="79341440"/>
      </c:barChart>
      <c:catAx>
        <c:axId val="793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341440"/>
        <c:crosses val="autoZero"/>
        <c:auto val="1"/>
        <c:lblAlgn val="ctr"/>
        <c:lblOffset val="100"/>
        <c:noMultiLvlLbl val="0"/>
      </c:catAx>
      <c:valAx>
        <c:axId val="793414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33990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0.34528988436969354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0.1132368399773591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8.529150157677691E-2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0.37323522277027571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0.34178054499878707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0.11674617934826555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05316736"/>
        <c:axId val="105318272"/>
      </c:barChart>
      <c:catAx>
        <c:axId val="10531673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5318272"/>
        <c:crosses val="autoZero"/>
        <c:auto val="1"/>
        <c:lblAlgn val="ctr"/>
        <c:lblOffset val="100"/>
        <c:noMultiLvlLbl val="0"/>
      </c:catAx>
      <c:valAx>
        <c:axId val="105318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53167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0.6038522351588328</c:v>
                </c:pt>
                <c:pt idx="1">
                  <c:v>0.66824141920555347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6.5689233865171767E-2</c:v>
                </c:pt>
                <c:pt idx="1">
                  <c:v>6.0981488623216354E-2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0.27641224665804226</c:v>
                </c:pt>
                <c:pt idx="4" formatCode="0%">
                  <c:v>0.38951021982259931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0.39312922236596232</c:v>
                </c:pt>
                <c:pt idx="4" formatCode="0%">
                  <c:v>0.33971268800617044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0.60528963633750177</c:v>
                </c:pt>
                <c:pt idx="7" formatCode="0%">
                  <c:v>0.67171230235248747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6.4251832686502808E-2</c:v>
                </c:pt>
                <c:pt idx="7" formatCode="0%">
                  <c:v>5.7510605476282298E-2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9399552"/>
        <c:axId val="79413632"/>
      </c:barChart>
      <c:catAx>
        <c:axId val="79399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9413632"/>
        <c:crosses val="autoZero"/>
        <c:auto val="1"/>
        <c:lblAlgn val="ctr"/>
        <c:lblOffset val="100"/>
        <c:noMultiLvlLbl val="0"/>
      </c:catAx>
      <c:valAx>
        <c:axId val="794136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3995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0.24465894465894467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3.9897039897039896E-2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5.5212355212355214E-2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0.22934362934362934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0.24903474903474904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3.5521235521235518E-2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9452416"/>
        <c:axId val="79466496"/>
      </c:barChart>
      <c:catAx>
        <c:axId val="7945241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79466496"/>
        <c:crosses val="autoZero"/>
        <c:auto val="1"/>
        <c:lblAlgn val="ctr"/>
        <c:lblOffset val="100"/>
        <c:noMultiLvlLbl val="0"/>
      </c:catAx>
      <c:valAx>
        <c:axId val="794664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4524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0.63177420409230567</c:v>
                </c:pt>
                <c:pt idx="1">
                  <c:v>0.63279503549904326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0.14597633522912989</c:v>
                </c:pt>
                <c:pt idx="1">
                  <c:v>0.14246114777259153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0.21254167483820358</c:v>
                </c:pt>
                <c:pt idx="4" formatCode="0%">
                  <c:v>0.2134234669241912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0.56520886448323204</c:v>
                </c:pt>
                <c:pt idx="4" formatCode="0%">
                  <c:v>0.56183271634744358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0.58181342746943843</c:v>
                </c:pt>
                <c:pt idx="7" formatCode="0%">
                  <c:v>0.57943022694350554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0.19593711185199714</c:v>
                </c:pt>
                <c:pt idx="7" formatCode="0%">
                  <c:v>0.19582595632812919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2565376"/>
        <c:axId val="80609280"/>
      </c:barChart>
      <c:catAx>
        <c:axId val="825653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80609280"/>
        <c:crosses val="autoZero"/>
        <c:auto val="1"/>
        <c:lblAlgn val="ctr"/>
        <c:lblOffset val="100"/>
        <c:noMultiLvlLbl val="0"/>
      </c:catAx>
      <c:valAx>
        <c:axId val="806092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25653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0.67051212226238222</c:v>
                </c:pt>
                <c:pt idx="1">
                  <c:v>0.66207426292737137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0.13335313825485634</c:v>
                </c:pt>
                <c:pt idx="1">
                  <c:v>0.15043799437798261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0.27431466719479791</c:v>
                </c:pt>
                <c:pt idx="4" formatCode="0%">
                  <c:v>0.23295417402104987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0.52955059332244059</c:v>
                </c:pt>
                <c:pt idx="4" formatCode="0%">
                  <c:v>0.57955808328430414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0.63223911141918765</c:v>
                </c:pt>
                <c:pt idx="7" formatCode="0%">
                  <c:v>0.61064260966202522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0.17162614909805088</c:v>
                </c:pt>
                <c:pt idx="7" formatCode="0%">
                  <c:v>0.20186964764332876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0656256"/>
        <c:axId val="80657792"/>
      </c:barChart>
      <c:catAx>
        <c:axId val="80656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80657792"/>
        <c:crosses val="autoZero"/>
        <c:auto val="1"/>
        <c:lblAlgn val="ctr"/>
        <c:lblOffset val="100"/>
        <c:noMultiLvlLbl val="0"/>
      </c:catAx>
      <c:valAx>
        <c:axId val="806577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65625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0.91249717699714616</c:v>
                </c:pt>
                <c:pt idx="2" formatCode="0%">
                  <c:v>0.90582617471139881</c:v>
                </c:pt>
                <c:pt idx="3" formatCode="0%">
                  <c:v>0.94603960396039599</c:v>
                </c:pt>
                <c:pt idx="5" formatCode="0%">
                  <c:v>0.82582275434691055</c:v>
                </c:pt>
                <c:pt idx="6" formatCode="0%">
                  <c:v>0.95739574892476464</c:v>
                </c:pt>
                <c:pt idx="8" formatCode="0%">
                  <c:v>0.90430197347812469</c:v>
                </c:pt>
                <c:pt idx="9" formatCode="0%">
                  <c:v>0.94268679680738532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606336"/>
        <c:axId val="82624512"/>
      </c:barChart>
      <c:catAx>
        <c:axId val="82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624512"/>
        <c:crosses val="autoZero"/>
        <c:auto val="1"/>
        <c:lblAlgn val="ctr"/>
        <c:lblOffset val="100"/>
        <c:noMultiLvlLbl val="0"/>
      </c:catAx>
      <c:valAx>
        <c:axId val="826245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260633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0.70081940454426739</c:v>
                </c:pt>
                <c:pt idx="1">
                  <c:v>0.70444455447178622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0.14290611125620267</c:v>
                </c:pt>
                <c:pt idx="1">
                  <c:v>0.13876648347114257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0.29557325672499346</c:v>
                </c:pt>
                <c:pt idx="4" formatCode="0%">
                  <c:v>0.30088627023815417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0.5481522590754766</c:v>
                </c:pt>
                <c:pt idx="4" formatCode="0%">
                  <c:v>0.54232476770477467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0.66404413685035257</c:v>
                </c:pt>
                <c:pt idx="7" formatCode="0%">
                  <c:v>0.66376194484329354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0.17968137895011752</c:v>
                </c:pt>
                <c:pt idx="7" formatCode="0%">
                  <c:v>0.17944909309963525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2744064"/>
        <c:axId val="82745600"/>
      </c:barChart>
      <c:catAx>
        <c:axId val="82744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82745600"/>
        <c:crosses val="autoZero"/>
        <c:auto val="1"/>
        <c:lblAlgn val="ctr"/>
        <c:lblOffset val="100"/>
        <c:noMultiLvlLbl val="0"/>
      </c:catAx>
      <c:valAx>
        <c:axId val="82745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2744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activeCell="E13" sqref="E13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5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</row>
    <row r="2" spans="1:15" x14ac:dyDescent="0.25">
      <c r="A2" s="36" t="s">
        <v>46</v>
      </c>
      <c r="B2" s="36" t="s">
        <v>19</v>
      </c>
      <c r="C2" s="37">
        <v>2013</v>
      </c>
      <c r="D2" s="38">
        <v>4591</v>
      </c>
      <c r="E2" s="38">
        <v>0.53670224351993034</v>
      </c>
      <c r="F2" s="38">
        <v>0.44478327161838377</v>
      </c>
      <c r="G2" s="38">
        <v>9.1918971901546506E-2</v>
      </c>
      <c r="H2" s="38">
        <v>0.22696580265737312</v>
      </c>
      <c r="I2" s="38">
        <v>0.30973644086255719</v>
      </c>
      <c r="J2" s="38">
        <v>0.4369418427357874</v>
      </c>
      <c r="K2" s="38">
        <v>9.9760400784142889E-2</v>
      </c>
      <c r="L2" s="39">
        <v>28</v>
      </c>
      <c r="M2" s="40">
        <v>0.37055555555555553</v>
      </c>
      <c r="N2" s="40">
        <v>0.47485857950974231</v>
      </c>
      <c r="O2" s="40">
        <v>0.65158545057562534</v>
      </c>
    </row>
    <row r="3" spans="1:15" x14ac:dyDescent="0.25">
      <c r="A3" s="36" t="s">
        <v>46</v>
      </c>
      <c r="B3" s="36" t="s">
        <v>19</v>
      </c>
      <c r="C3" s="37">
        <v>2014</v>
      </c>
      <c r="D3" s="38">
        <v>4222</v>
      </c>
      <c r="E3" s="38">
        <v>0.59118900994789203</v>
      </c>
      <c r="F3" s="38">
        <v>0.49194694457603033</v>
      </c>
      <c r="G3" s="38">
        <v>9.9242065371861671E-2</v>
      </c>
      <c r="H3" s="38">
        <v>0.25532922785409756</v>
      </c>
      <c r="I3" s="38">
        <v>0.33585978209379441</v>
      </c>
      <c r="J3" s="38">
        <v>0.48152534343912839</v>
      </c>
      <c r="K3" s="38">
        <v>0.10966366650876362</v>
      </c>
      <c r="L3" s="39">
        <v>27</v>
      </c>
      <c r="M3" s="40">
        <v>0.379746835443038</v>
      </c>
      <c r="N3" s="40">
        <v>0.49624060150375937</v>
      </c>
      <c r="O3" s="40">
        <v>0.74285714285714288</v>
      </c>
    </row>
    <row r="4" spans="1:15" x14ac:dyDescent="0.25">
      <c r="A4" s="36" t="s">
        <v>46</v>
      </c>
      <c r="B4" s="36" t="s">
        <v>20</v>
      </c>
      <c r="C4" s="37">
        <v>2012</v>
      </c>
      <c r="D4" s="38">
        <v>20744</v>
      </c>
      <c r="E4" s="38">
        <v>0.67262822984959503</v>
      </c>
      <c r="F4" s="38">
        <v>0.61656382568453527</v>
      </c>
      <c r="G4" s="38">
        <v>5.6064404165059777E-2</v>
      </c>
      <c r="H4" s="38">
        <v>0.34670266101041264</v>
      </c>
      <c r="I4" s="38">
        <v>0.32592556883918239</v>
      </c>
      <c r="J4" s="38">
        <v>0.62051677593521015</v>
      </c>
      <c r="K4" s="38">
        <v>5.2111453914384882E-2</v>
      </c>
      <c r="L4" s="39">
        <v>58</v>
      </c>
      <c r="M4" s="40">
        <v>0.59302325581395354</v>
      </c>
      <c r="N4" s="40">
        <v>0.66691650230111765</v>
      </c>
      <c r="O4" s="40">
        <v>0.75090252707581229</v>
      </c>
    </row>
    <row r="5" spans="1:15" x14ac:dyDescent="0.25">
      <c r="A5" s="36" t="s">
        <v>46</v>
      </c>
      <c r="B5" s="36" t="s">
        <v>20</v>
      </c>
      <c r="C5" s="37">
        <v>2013</v>
      </c>
      <c r="D5" s="38">
        <v>4591</v>
      </c>
      <c r="E5" s="38">
        <v>0.58963188847745585</v>
      </c>
      <c r="F5" s="38">
        <v>0.49139620997604005</v>
      </c>
      <c r="G5" s="38">
        <v>9.8235678501415818E-2</v>
      </c>
      <c r="H5" s="38">
        <v>0.264866042256589</v>
      </c>
      <c r="I5" s="38">
        <v>0.32476584622086691</v>
      </c>
      <c r="J5" s="38">
        <v>0.48551513831409276</v>
      </c>
      <c r="K5" s="38">
        <v>0.10411675016336309</v>
      </c>
      <c r="L5" s="39">
        <v>28</v>
      </c>
      <c r="M5" s="40">
        <v>0.45481350434910806</v>
      </c>
      <c r="N5" s="40">
        <v>0.5</v>
      </c>
      <c r="O5" s="40">
        <v>0.69483177848352518</v>
      </c>
    </row>
    <row r="6" spans="1:15" x14ac:dyDescent="0.25">
      <c r="A6" s="36" t="s">
        <v>46</v>
      </c>
      <c r="B6" s="36" t="s">
        <v>21</v>
      </c>
      <c r="C6" s="37">
        <v>2011</v>
      </c>
      <c r="D6" s="38">
        <v>13914</v>
      </c>
      <c r="E6" s="38">
        <v>0.66954146902400458</v>
      </c>
      <c r="F6" s="38">
        <v>0.6038522351588328</v>
      </c>
      <c r="G6" s="38">
        <v>6.5689233865171767E-2</v>
      </c>
      <c r="H6" s="38">
        <v>0.27641224665804226</v>
      </c>
      <c r="I6" s="38">
        <v>0.39312922236596232</v>
      </c>
      <c r="J6" s="38">
        <v>0.60528963633750177</v>
      </c>
      <c r="K6" s="38">
        <v>6.4251832686502808E-2</v>
      </c>
      <c r="L6" s="39">
        <v>43</v>
      </c>
      <c r="M6" s="40">
        <v>0.57692307692307687</v>
      </c>
      <c r="N6" s="40">
        <v>0.67924528301886788</v>
      </c>
      <c r="O6" s="40">
        <v>0.75</v>
      </c>
    </row>
    <row r="7" spans="1:15" x14ac:dyDescent="0.25">
      <c r="A7" s="36" t="s">
        <v>46</v>
      </c>
      <c r="B7" s="36" t="s">
        <v>21</v>
      </c>
      <c r="C7" s="37">
        <v>2012</v>
      </c>
      <c r="D7" s="38">
        <v>20744</v>
      </c>
      <c r="E7" s="38">
        <v>0.72922290782876975</v>
      </c>
      <c r="F7" s="38">
        <v>0.66824141920555347</v>
      </c>
      <c r="G7" s="38">
        <v>6.0981488623216354E-2</v>
      </c>
      <c r="H7" s="38">
        <v>0.38951021982259931</v>
      </c>
      <c r="I7" s="38">
        <v>0.33971268800617044</v>
      </c>
      <c r="J7" s="38">
        <v>0.67171230235248747</v>
      </c>
      <c r="K7" s="38">
        <v>5.7510605476282298E-2</v>
      </c>
      <c r="L7" s="39">
        <v>58</v>
      </c>
      <c r="M7" s="40">
        <v>0.65090090090090091</v>
      </c>
      <c r="N7" s="40">
        <v>0.71855060894824074</v>
      </c>
      <c r="O7" s="40">
        <v>0.80930232558139537</v>
      </c>
    </row>
    <row r="8" spans="1:15" x14ac:dyDescent="0.25">
      <c r="A8" s="36" t="s">
        <v>46</v>
      </c>
      <c r="B8" s="36" t="s">
        <v>22</v>
      </c>
      <c r="C8" s="37">
        <v>2012</v>
      </c>
      <c r="D8" s="38">
        <v>13953</v>
      </c>
      <c r="E8" s="38">
        <v>0.83738264172579369</v>
      </c>
      <c r="F8" s="38">
        <v>0.83455824863174355</v>
      </c>
      <c r="G8" s="38">
        <v>0.86844368013757522</v>
      </c>
      <c r="H8" s="38">
        <v>0.78976640711902113</v>
      </c>
      <c r="I8" s="38">
        <v>0.88803431445052505</v>
      </c>
      <c r="J8" s="38">
        <v>0.83436917339962713</v>
      </c>
      <c r="K8" s="38">
        <v>0.87326549491211836</v>
      </c>
      <c r="L8" s="39">
        <v>58</v>
      </c>
      <c r="M8" s="40">
        <v>0.77292576419213976</v>
      </c>
      <c r="N8" s="40">
        <v>0.82936507936507942</v>
      </c>
      <c r="O8" s="40">
        <v>0.86754966887417218</v>
      </c>
    </row>
    <row r="9" spans="1:15" s="23" customFormat="1" x14ac:dyDescent="0.25">
      <c r="A9" s="36" t="s">
        <v>46</v>
      </c>
      <c r="B9" s="36" t="s">
        <v>41</v>
      </c>
      <c r="C9" s="37">
        <v>2008</v>
      </c>
      <c r="D9" s="38">
        <v>7770</v>
      </c>
      <c r="E9" s="38">
        <v>0.28455598455598458</v>
      </c>
      <c r="F9" s="38">
        <v>0.24465894465894467</v>
      </c>
      <c r="G9" s="38">
        <v>3.9897039897039896E-2</v>
      </c>
      <c r="H9" s="38">
        <v>5.5212355212355214E-2</v>
      </c>
      <c r="I9" s="38">
        <v>0.22934362934362934</v>
      </c>
      <c r="J9" s="38">
        <v>0.24903474903474904</v>
      </c>
      <c r="K9" s="38">
        <v>3.5521235521235518E-2</v>
      </c>
      <c r="L9" s="39">
        <v>25</v>
      </c>
      <c r="M9" s="40">
        <v>0.20610687022900764</v>
      </c>
      <c r="N9" s="40">
        <v>0.26551724137931032</v>
      </c>
      <c r="O9" s="40">
        <v>0.31578947368421051</v>
      </c>
    </row>
    <row r="10" spans="1:15" s="19" customFormat="1" x14ac:dyDescent="0.25">
      <c r="A10" s="36" t="s">
        <v>47</v>
      </c>
      <c r="B10" s="36" t="s">
        <v>19</v>
      </c>
      <c r="C10" s="37">
        <v>2013</v>
      </c>
      <c r="D10" s="38">
        <v>61188</v>
      </c>
      <c r="E10" s="38">
        <v>0.77775053932143556</v>
      </c>
      <c r="F10" s="38">
        <v>0.63177420409230567</v>
      </c>
      <c r="G10" s="38">
        <v>0.14597633522912989</v>
      </c>
      <c r="H10" s="38">
        <v>0.21254167483820358</v>
      </c>
      <c r="I10" s="38">
        <v>0.56520886448323204</v>
      </c>
      <c r="J10" s="38">
        <v>0.58181342746943843</v>
      </c>
      <c r="K10" s="38">
        <v>0.19593711185199714</v>
      </c>
      <c r="L10" s="39">
        <v>144</v>
      </c>
      <c r="M10" s="40">
        <v>0.70840992647058831</v>
      </c>
      <c r="N10" s="40">
        <v>0.78056474420835964</v>
      </c>
      <c r="O10" s="40">
        <v>0.83238636363636365</v>
      </c>
    </row>
    <row r="11" spans="1:15" x14ac:dyDescent="0.25">
      <c r="A11" s="36" t="s">
        <v>47</v>
      </c>
      <c r="B11" s="36" t="s">
        <v>19</v>
      </c>
      <c r="C11" s="37">
        <v>2014</v>
      </c>
      <c r="D11" s="38">
        <v>55917</v>
      </c>
      <c r="E11" s="38">
        <v>0.7752561832716347</v>
      </c>
      <c r="F11" s="38">
        <v>0.63279503549904326</v>
      </c>
      <c r="G11" s="38">
        <v>0.14246114777259153</v>
      </c>
      <c r="H11" s="38">
        <v>0.2134234669241912</v>
      </c>
      <c r="I11" s="38">
        <v>0.56183271634744358</v>
      </c>
      <c r="J11" s="38">
        <v>0.57943022694350554</v>
      </c>
      <c r="K11" s="38">
        <v>0.19582595632812919</v>
      </c>
      <c r="L11" s="39">
        <v>135</v>
      </c>
      <c r="M11" s="40">
        <v>0.70069605568445481</v>
      </c>
      <c r="N11" s="40">
        <v>0.78793103448275859</v>
      </c>
      <c r="O11" s="40">
        <v>0.83216783216783219</v>
      </c>
    </row>
    <row r="12" spans="1:15" x14ac:dyDescent="0.25">
      <c r="A12" s="36" t="s">
        <v>47</v>
      </c>
      <c r="B12" s="36" t="s">
        <v>20</v>
      </c>
      <c r="C12" s="37">
        <v>2012</v>
      </c>
      <c r="D12" s="38">
        <v>60591</v>
      </c>
      <c r="E12" s="38">
        <v>0.8038652605172385</v>
      </c>
      <c r="F12" s="38">
        <v>0.67051212226238222</v>
      </c>
      <c r="G12" s="38">
        <v>0.13335313825485634</v>
      </c>
      <c r="H12" s="38">
        <v>0.27431466719479791</v>
      </c>
      <c r="I12" s="38">
        <v>0.52955059332244059</v>
      </c>
      <c r="J12" s="38">
        <v>0.63223911141918765</v>
      </c>
      <c r="K12" s="38">
        <v>0.17162614909805088</v>
      </c>
      <c r="L12" s="39">
        <v>145</v>
      </c>
      <c r="M12" s="40">
        <v>0.74702380952380953</v>
      </c>
      <c r="N12" s="40">
        <v>0.80931263858093128</v>
      </c>
      <c r="O12" s="40">
        <v>0.84510250569476086</v>
      </c>
    </row>
    <row r="13" spans="1:15" x14ac:dyDescent="0.25">
      <c r="A13" s="36" t="s">
        <v>47</v>
      </c>
      <c r="B13" s="36" t="s">
        <v>20</v>
      </c>
      <c r="C13" s="37">
        <v>2013</v>
      </c>
      <c r="D13" s="38">
        <v>61188</v>
      </c>
      <c r="E13" s="38">
        <v>0.81251225730535404</v>
      </c>
      <c r="F13" s="38">
        <v>0.66207426292737137</v>
      </c>
      <c r="G13" s="38">
        <v>0.15043799437798261</v>
      </c>
      <c r="H13" s="38">
        <v>0.23295417402104987</v>
      </c>
      <c r="I13" s="38">
        <v>0.57955808328430414</v>
      </c>
      <c r="J13" s="38">
        <v>0.61064260966202522</v>
      </c>
      <c r="K13" s="38">
        <v>0.20186964764332876</v>
      </c>
      <c r="L13" s="39">
        <v>144</v>
      </c>
      <c r="M13" s="40">
        <v>0.75352801348017096</v>
      </c>
      <c r="N13" s="40">
        <v>0.81836925960637297</v>
      </c>
      <c r="O13" s="40">
        <v>0.86306578467628525</v>
      </c>
    </row>
    <row r="14" spans="1:15" x14ac:dyDescent="0.25">
      <c r="A14" s="36" t="s">
        <v>47</v>
      </c>
      <c r="B14" s="36" t="s">
        <v>21</v>
      </c>
      <c r="C14" s="37">
        <v>2011</v>
      </c>
      <c r="D14" s="38">
        <v>61264</v>
      </c>
      <c r="E14" s="38">
        <v>0.84372551580047006</v>
      </c>
      <c r="F14" s="38">
        <v>0.70081940454426739</v>
      </c>
      <c r="G14" s="38">
        <v>0.14290611125620267</v>
      </c>
      <c r="H14" s="38">
        <v>0.29557325672499346</v>
      </c>
      <c r="I14" s="38">
        <v>0.5481522590754766</v>
      </c>
      <c r="J14" s="38">
        <v>0.66404413685035257</v>
      </c>
      <c r="K14" s="38">
        <v>0.17968137895011752</v>
      </c>
      <c r="L14" s="39">
        <v>148</v>
      </c>
      <c r="M14" s="40">
        <v>0.79503798830094796</v>
      </c>
      <c r="N14" s="40">
        <v>0.85403206508734142</v>
      </c>
      <c r="O14" s="40">
        <v>0.89273308689784669</v>
      </c>
    </row>
    <row r="15" spans="1:15" x14ac:dyDescent="0.25">
      <c r="A15" s="36" t="s">
        <v>47</v>
      </c>
      <c r="B15" s="36" t="s">
        <v>21</v>
      </c>
      <c r="C15" s="37">
        <v>2012</v>
      </c>
      <c r="D15" s="38">
        <v>60591</v>
      </c>
      <c r="E15" s="38">
        <v>0.84321103794292884</v>
      </c>
      <c r="F15" s="38">
        <v>0.70444455447178622</v>
      </c>
      <c r="G15" s="38">
        <v>0.13876648347114257</v>
      </c>
      <c r="H15" s="38">
        <v>0.30088627023815417</v>
      </c>
      <c r="I15" s="38">
        <v>0.54232476770477467</v>
      </c>
      <c r="J15" s="38">
        <v>0.66376194484329354</v>
      </c>
      <c r="K15" s="38">
        <v>0.17944909309963525</v>
      </c>
      <c r="L15" s="39">
        <v>145</v>
      </c>
      <c r="M15" s="40">
        <v>0.79761904761904767</v>
      </c>
      <c r="N15" s="40">
        <v>0.84922394678492241</v>
      </c>
      <c r="O15" s="40">
        <v>0.88713318284424381</v>
      </c>
    </row>
    <row r="16" spans="1:15" x14ac:dyDescent="0.25">
      <c r="A16" s="36" t="s">
        <v>47</v>
      </c>
      <c r="B16" s="36" t="s">
        <v>22</v>
      </c>
      <c r="C16" s="37">
        <v>2012</v>
      </c>
      <c r="D16" s="38">
        <v>48707</v>
      </c>
      <c r="E16" s="38">
        <v>0.91249717699714616</v>
      </c>
      <c r="F16" s="38">
        <v>0.90582617471139881</v>
      </c>
      <c r="G16" s="38">
        <v>0.94603960396039599</v>
      </c>
      <c r="H16" s="38">
        <v>0.82582275434691055</v>
      </c>
      <c r="I16" s="38">
        <v>0.95739574892476464</v>
      </c>
      <c r="J16" s="38">
        <v>0.90430197347812469</v>
      </c>
      <c r="K16" s="38">
        <v>0.94268679680738532</v>
      </c>
      <c r="L16" s="39">
        <v>145</v>
      </c>
      <c r="M16" s="40">
        <v>0.87723785166240409</v>
      </c>
      <c r="N16" s="40">
        <v>0.9147005444646098</v>
      </c>
      <c r="O16" s="40">
        <v>0.93829401088929221</v>
      </c>
    </row>
    <row r="17" spans="1:15" s="23" customFormat="1" x14ac:dyDescent="0.25">
      <c r="A17" s="36" t="s">
        <v>47</v>
      </c>
      <c r="B17" s="36" t="s">
        <v>41</v>
      </c>
      <c r="C17" s="37">
        <v>2008</v>
      </c>
      <c r="D17" s="38">
        <v>79238</v>
      </c>
      <c r="E17" s="38">
        <v>0.50583053585400939</v>
      </c>
      <c r="F17" s="38">
        <v>0.39025467578686995</v>
      </c>
      <c r="G17" s="38">
        <v>0.1155758600671395</v>
      </c>
      <c r="H17" s="38">
        <v>7.5645523612408186E-2</v>
      </c>
      <c r="I17" s="38">
        <v>0.43018501224160127</v>
      </c>
      <c r="J17" s="38">
        <v>0.37709179938918197</v>
      </c>
      <c r="K17" s="38">
        <v>0.12873873646482747</v>
      </c>
      <c r="L17" s="39">
        <v>189</v>
      </c>
      <c r="M17" s="40">
        <v>0.40888888888888891</v>
      </c>
      <c r="N17" s="40">
        <v>0.48799999999999999</v>
      </c>
      <c r="O17" s="40">
        <v>0.58914728682170547</v>
      </c>
    </row>
    <row r="18" spans="1:15" x14ac:dyDescent="0.25">
      <c r="A18" s="36" t="s">
        <v>48</v>
      </c>
      <c r="B18" s="36" t="s">
        <v>19</v>
      </c>
      <c r="C18" s="37">
        <v>2013</v>
      </c>
      <c r="D18" s="38">
        <v>3947</v>
      </c>
      <c r="E18" s="38">
        <v>0.74157588041550548</v>
      </c>
      <c r="F18" s="38">
        <v>0.58424119584494549</v>
      </c>
      <c r="G18" s="38">
        <v>0.15733468457055991</v>
      </c>
      <c r="H18" s="38">
        <v>0.27058525462376487</v>
      </c>
      <c r="I18" s="38">
        <v>0.47099062579174056</v>
      </c>
      <c r="J18" s="38">
        <v>0.55485178616670894</v>
      </c>
      <c r="K18" s="38">
        <v>0.18672409424879655</v>
      </c>
      <c r="L18" s="39">
        <v>8</v>
      </c>
      <c r="M18" s="40">
        <v>0.71719891541763947</v>
      </c>
      <c r="N18" s="40">
        <v>0.76626272164515785</v>
      </c>
      <c r="O18" s="40">
        <v>0.7993820063236563</v>
      </c>
    </row>
    <row r="19" spans="1:15" s="19" customFormat="1" x14ac:dyDescent="0.25">
      <c r="A19" s="36" t="s">
        <v>48</v>
      </c>
      <c r="B19" s="36" t="s">
        <v>19</v>
      </c>
      <c r="C19" s="37">
        <v>2014</v>
      </c>
      <c r="D19" s="38">
        <v>3362</v>
      </c>
      <c r="E19" s="38">
        <v>0.7242712671029149</v>
      </c>
      <c r="F19" s="38">
        <v>0.62224866151100533</v>
      </c>
      <c r="G19" s="38">
        <v>0.10202260559190958</v>
      </c>
      <c r="H19" s="38">
        <v>0.28703152885187388</v>
      </c>
      <c r="I19" s="38">
        <v>0.43723973825104107</v>
      </c>
      <c r="J19" s="38">
        <v>0.58804283164782867</v>
      </c>
      <c r="K19" s="38">
        <v>0.13622843545508626</v>
      </c>
      <c r="L19" s="39">
        <v>6</v>
      </c>
      <c r="M19" s="40">
        <v>0.70177838577291385</v>
      </c>
      <c r="N19" s="40">
        <v>0.7463023786971088</v>
      </c>
      <c r="O19" s="40">
        <v>0.78705636743215035</v>
      </c>
    </row>
    <row r="20" spans="1:15" x14ac:dyDescent="0.25">
      <c r="A20" s="36" t="s">
        <v>48</v>
      </c>
      <c r="B20" s="36" t="s">
        <v>20</v>
      </c>
      <c r="C20" s="37">
        <v>2012</v>
      </c>
      <c r="D20" s="38">
        <v>24201</v>
      </c>
      <c r="E20" s="38">
        <v>0.68571546630304536</v>
      </c>
      <c r="F20" s="38">
        <v>0.61534647328622782</v>
      </c>
      <c r="G20" s="38">
        <v>7.0368993016817483E-2</v>
      </c>
      <c r="H20" s="38">
        <v>0.3596958803355233</v>
      </c>
      <c r="I20" s="38">
        <v>0.32601958596752201</v>
      </c>
      <c r="J20" s="38">
        <v>0.61080120656171233</v>
      </c>
      <c r="K20" s="38">
        <v>7.4914259741333006E-2</v>
      </c>
      <c r="L20" s="39">
        <v>55</v>
      </c>
      <c r="M20" s="40">
        <v>0.59880239520958078</v>
      </c>
      <c r="N20" s="40">
        <v>0.68412438625204586</v>
      </c>
      <c r="O20" s="40">
        <v>0.77042801556420237</v>
      </c>
    </row>
    <row r="21" spans="1:15" x14ac:dyDescent="0.25">
      <c r="A21" s="36" t="s">
        <v>48</v>
      </c>
      <c r="B21" s="36" t="s">
        <v>20</v>
      </c>
      <c r="C21" s="37">
        <v>2013</v>
      </c>
      <c r="D21" s="38">
        <v>3947</v>
      </c>
      <c r="E21" s="38">
        <v>0.78591335191284517</v>
      </c>
      <c r="F21" s="38">
        <v>0.62452495566252852</v>
      </c>
      <c r="G21" s="38">
        <v>0.1613883962503167</v>
      </c>
      <c r="H21" s="38">
        <v>0.30580187484165189</v>
      </c>
      <c r="I21" s="38">
        <v>0.48011147707119334</v>
      </c>
      <c r="J21" s="38">
        <v>0.59361540410438307</v>
      </c>
      <c r="K21" s="38">
        <v>0.19229794780846213</v>
      </c>
      <c r="L21" s="39">
        <v>8</v>
      </c>
      <c r="M21" s="40">
        <v>0.76299773952356109</v>
      </c>
      <c r="N21" s="40">
        <v>0.80797471254790865</v>
      </c>
      <c r="O21" s="40">
        <v>0.83977941724420591</v>
      </c>
    </row>
    <row r="22" spans="1:15" x14ac:dyDescent="0.25">
      <c r="A22" s="36" t="s">
        <v>48</v>
      </c>
      <c r="B22" s="36" t="s">
        <v>21</v>
      </c>
      <c r="C22" s="37">
        <v>2011</v>
      </c>
      <c r="D22" s="38">
        <v>7407</v>
      </c>
      <c r="E22" s="38">
        <v>0.73255029026596463</v>
      </c>
      <c r="F22" s="38">
        <v>0.64439044147428104</v>
      </c>
      <c r="G22" s="38">
        <v>8.8159848791683537E-2</v>
      </c>
      <c r="H22" s="38">
        <v>0.33778857837181048</v>
      </c>
      <c r="I22" s="38">
        <v>0.39476171189415415</v>
      </c>
      <c r="J22" s="38">
        <v>0.61104360739840691</v>
      </c>
      <c r="K22" s="38">
        <v>0.12150668286755771</v>
      </c>
      <c r="L22" s="39">
        <v>15</v>
      </c>
      <c r="M22" s="40">
        <v>0.67432950191570884</v>
      </c>
      <c r="N22" s="40">
        <v>0.76443057722308894</v>
      </c>
      <c r="O22" s="40">
        <v>0.80327868852459017</v>
      </c>
    </row>
    <row r="23" spans="1:15" x14ac:dyDescent="0.25">
      <c r="A23" s="36" t="s">
        <v>48</v>
      </c>
      <c r="B23" s="36" t="s">
        <v>21</v>
      </c>
      <c r="C23" s="37">
        <v>2012</v>
      </c>
      <c r="D23" s="38">
        <v>24201</v>
      </c>
      <c r="E23" s="38">
        <v>0.74658071980496676</v>
      </c>
      <c r="F23" s="38">
        <v>0.67071608611214417</v>
      </c>
      <c r="G23" s="38">
        <v>7.5864633692822606E-2</v>
      </c>
      <c r="H23" s="38">
        <v>0.40882608156687739</v>
      </c>
      <c r="I23" s="38">
        <v>0.33775463823808932</v>
      </c>
      <c r="J23" s="38">
        <v>0.66509648361637952</v>
      </c>
      <c r="K23" s="38">
        <v>8.1484236188587245E-2</v>
      </c>
      <c r="L23" s="39">
        <v>55</v>
      </c>
      <c r="M23" s="40">
        <v>0.65936254980079678</v>
      </c>
      <c r="N23" s="40">
        <v>0.75</v>
      </c>
      <c r="O23" s="40">
        <v>0.82129277566539927</v>
      </c>
    </row>
    <row r="24" spans="1:15" x14ac:dyDescent="0.25">
      <c r="A24" s="36" t="s">
        <v>48</v>
      </c>
      <c r="B24" s="36" t="s">
        <v>22</v>
      </c>
      <c r="C24" s="37">
        <v>2012</v>
      </c>
      <c r="D24" s="38">
        <v>16595</v>
      </c>
      <c r="E24" s="38">
        <v>0.86242844230189819</v>
      </c>
      <c r="F24" s="38">
        <v>0.85770883695944133</v>
      </c>
      <c r="G24" s="38">
        <v>0.90369935408103352</v>
      </c>
      <c r="H24" s="38">
        <v>0.80493968983342912</v>
      </c>
      <c r="I24" s="38">
        <v>0.92585551330798477</v>
      </c>
      <c r="J24" s="38">
        <v>0.85624408063861457</v>
      </c>
      <c r="K24" s="38">
        <v>0.91285162713734147</v>
      </c>
      <c r="L24" s="39">
        <v>55</v>
      </c>
      <c r="M24" s="40">
        <v>0.8262032085561497</v>
      </c>
      <c r="N24" s="40">
        <v>0.85747126436781607</v>
      </c>
      <c r="O24" s="40">
        <v>0.90096618357487923</v>
      </c>
    </row>
    <row r="25" spans="1:15" s="23" customFormat="1" x14ac:dyDescent="0.25">
      <c r="A25" s="36" t="s">
        <v>48</v>
      </c>
      <c r="B25" s="36" t="s">
        <v>41</v>
      </c>
      <c r="C25" s="37">
        <v>2008</v>
      </c>
      <c r="D25" s="38">
        <v>5639</v>
      </c>
      <c r="E25" s="38">
        <v>0.43341017910977125</v>
      </c>
      <c r="F25" s="38">
        <v>0.31264408583082109</v>
      </c>
      <c r="G25" s="38">
        <v>0.12076609327895017</v>
      </c>
      <c r="H25" s="38">
        <v>6.4550452207838269E-2</v>
      </c>
      <c r="I25" s="38">
        <v>0.36885972690193297</v>
      </c>
      <c r="J25" s="38">
        <v>0.28196488739138142</v>
      </c>
      <c r="K25" s="38">
        <v>0.15144529171838977</v>
      </c>
      <c r="L25" s="39">
        <v>14</v>
      </c>
      <c r="M25" s="40">
        <v>0.33381924198250729</v>
      </c>
      <c r="N25" s="40">
        <v>0.44448593477719689</v>
      </c>
      <c r="O25" s="40">
        <v>0.51655629139072845</v>
      </c>
    </row>
    <row r="26" spans="1:15" x14ac:dyDescent="0.25">
      <c r="A26" s="36" t="s">
        <v>49</v>
      </c>
      <c r="B26" s="36" t="s">
        <v>19</v>
      </c>
      <c r="C26" s="37">
        <v>2013</v>
      </c>
      <c r="D26" s="38">
        <v>156877</v>
      </c>
      <c r="E26" s="38">
        <v>0.78750231072751264</v>
      </c>
      <c r="F26" s="38">
        <v>0.59922742020818853</v>
      </c>
      <c r="G26" s="38">
        <v>0.18827489051932406</v>
      </c>
      <c r="H26" s="38">
        <v>0.19884368008057268</v>
      </c>
      <c r="I26" s="38">
        <v>0.58865863064693991</v>
      </c>
      <c r="J26" s="38">
        <v>0.55630207104929341</v>
      </c>
      <c r="K26" s="38">
        <v>0.23120023967821923</v>
      </c>
      <c r="L26" s="39">
        <v>392</v>
      </c>
      <c r="M26" s="40">
        <v>0.73405440285150214</v>
      </c>
      <c r="N26" s="40">
        <v>0.79829545454545459</v>
      </c>
      <c r="O26" s="40">
        <v>0.8489260368283309</v>
      </c>
    </row>
    <row r="27" spans="1:15" x14ac:dyDescent="0.25">
      <c r="A27" s="36" t="s">
        <v>49</v>
      </c>
      <c r="B27" s="36" t="s">
        <v>19</v>
      </c>
      <c r="C27" s="37">
        <v>2014</v>
      </c>
      <c r="D27" s="38">
        <v>127730</v>
      </c>
      <c r="E27" s="38">
        <v>0.78721521960385188</v>
      </c>
      <c r="F27" s="38">
        <v>0.6079855946136381</v>
      </c>
      <c r="G27" s="38">
        <v>0.17922962499021372</v>
      </c>
      <c r="H27" s="38">
        <v>0.19764346668754404</v>
      </c>
      <c r="I27" s="38">
        <v>0.58957175291630781</v>
      </c>
      <c r="J27" s="38">
        <v>0.55612620371095278</v>
      </c>
      <c r="K27" s="38">
        <v>0.2310890158928991</v>
      </c>
      <c r="L27" s="39">
        <v>331</v>
      </c>
      <c r="M27" s="40">
        <v>0.73444613050075869</v>
      </c>
      <c r="N27" s="40">
        <v>0.78973105134474331</v>
      </c>
      <c r="O27" s="40">
        <v>0.84450063211125159</v>
      </c>
    </row>
    <row r="28" spans="1:15" s="19" customFormat="1" x14ac:dyDescent="0.25">
      <c r="A28" s="36" t="s">
        <v>49</v>
      </c>
      <c r="B28" s="36" t="s">
        <v>20</v>
      </c>
      <c r="C28" s="37">
        <v>2012</v>
      </c>
      <c r="D28" s="38">
        <v>145461</v>
      </c>
      <c r="E28" s="38">
        <v>0.81364076969084498</v>
      </c>
      <c r="F28" s="38">
        <v>0.61407525041076305</v>
      </c>
      <c r="G28" s="38">
        <v>0.19956551928008195</v>
      </c>
      <c r="H28" s="38">
        <v>0.22157141776833653</v>
      </c>
      <c r="I28" s="38">
        <v>0.59206935192250842</v>
      </c>
      <c r="J28" s="38">
        <v>0.57677315569121623</v>
      </c>
      <c r="K28" s="38">
        <v>0.23686761399962877</v>
      </c>
      <c r="L28" s="39">
        <v>364</v>
      </c>
      <c r="M28" s="40">
        <v>0.77297804370975109</v>
      </c>
      <c r="N28" s="40">
        <v>0.82676781119687692</v>
      </c>
      <c r="O28" s="40">
        <v>0.86938176481379559</v>
      </c>
    </row>
    <row r="29" spans="1:15" x14ac:dyDescent="0.25">
      <c r="A29" s="36" t="s">
        <v>49</v>
      </c>
      <c r="B29" s="36" t="s">
        <v>20</v>
      </c>
      <c r="C29" s="37">
        <v>2013</v>
      </c>
      <c r="D29" s="38">
        <v>156877</v>
      </c>
      <c r="E29" s="38">
        <v>0.81829076282692814</v>
      </c>
      <c r="F29" s="38">
        <v>0.62545178706885007</v>
      </c>
      <c r="G29" s="38">
        <v>0.19283897575807799</v>
      </c>
      <c r="H29" s="38">
        <v>0.21576139268343988</v>
      </c>
      <c r="I29" s="38">
        <v>0.60252937014348817</v>
      </c>
      <c r="J29" s="38">
        <v>0.58099657693607099</v>
      </c>
      <c r="K29" s="38">
        <v>0.23729418589085716</v>
      </c>
      <c r="L29" s="39">
        <v>392</v>
      </c>
      <c r="M29" s="40">
        <v>0.77312755270034539</v>
      </c>
      <c r="N29" s="40">
        <v>0.83038716162351389</v>
      </c>
      <c r="O29" s="40">
        <v>0.87264628336782124</v>
      </c>
    </row>
    <row r="30" spans="1:15" x14ac:dyDescent="0.25">
      <c r="A30" s="36" t="s">
        <v>49</v>
      </c>
      <c r="B30" s="36" t="s">
        <v>21</v>
      </c>
      <c r="C30" s="37">
        <v>2011</v>
      </c>
      <c r="D30" s="38">
        <v>150409</v>
      </c>
      <c r="E30" s="38">
        <v>0.84233656230677689</v>
      </c>
      <c r="F30" s="38">
        <v>0.6444561163228264</v>
      </c>
      <c r="G30" s="38">
        <v>0.19788044598395044</v>
      </c>
      <c r="H30" s="38">
        <v>0.2450451768178766</v>
      </c>
      <c r="I30" s="38">
        <v>0.59729138548890026</v>
      </c>
      <c r="J30" s="38">
        <v>0.61368003244486702</v>
      </c>
      <c r="K30" s="38">
        <v>0.22865652986190985</v>
      </c>
      <c r="L30" s="39">
        <v>374</v>
      </c>
      <c r="M30" s="40">
        <v>0.8007518796992481</v>
      </c>
      <c r="N30" s="40">
        <v>0.85693210574489853</v>
      </c>
      <c r="O30" s="40">
        <v>0.89577464788732397</v>
      </c>
    </row>
    <row r="31" spans="1:15" x14ac:dyDescent="0.25">
      <c r="A31" s="36" t="s">
        <v>49</v>
      </c>
      <c r="B31" s="36" t="s">
        <v>21</v>
      </c>
      <c r="C31" s="37">
        <v>2012</v>
      </c>
      <c r="D31" s="38">
        <v>145461</v>
      </c>
      <c r="E31" s="38">
        <v>0.85024164552697978</v>
      </c>
      <c r="F31" s="38">
        <v>0.64336832553055456</v>
      </c>
      <c r="G31" s="38">
        <v>0.20687331999642516</v>
      </c>
      <c r="H31" s="38">
        <v>0.24298609249214567</v>
      </c>
      <c r="I31" s="38">
        <v>0.60725555303483403</v>
      </c>
      <c r="J31" s="38">
        <v>0.60464316895937742</v>
      </c>
      <c r="K31" s="38">
        <v>0.24559847656760231</v>
      </c>
      <c r="L31" s="39">
        <v>364</v>
      </c>
      <c r="M31" s="40">
        <v>0.81447455936148994</v>
      </c>
      <c r="N31" s="40">
        <v>0.86405128205128201</v>
      </c>
      <c r="O31" s="40">
        <v>0.9003750733383622</v>
      </c>
    </row>
    <row r="32" spans="1:15" x14ac:dyDescent="0.25">
      <c r="A32" s="36" t="s">
        <v>49</v>
      </c>
      <c r="B32" s="36" t="s">
        <v>22</v>
      </c>
      <c r="C32" s="37">
        <v>2012</v>
      </c>
      <c r="D32" s="38">
        <v>118353</v>
      </c>
      <c r="E32" s="38">
        <v>0.90949954796245136</v>
      </c>
      <c r="F32" s="38">
        <v>0.8963436478438046</v>
      </c>
      <c r="G32" s="38">
        <v>0.94998105342932926</v>
      </c>
      <c r="H32" s="38">
        <v>0.79534595097735028</v>
      </c>
      <c r="I32" s="38">
        <v>0.95221950001741695</v>
      </c>
      <c r="J32" s="38">
        <v>0.89171374764595102</v>
      </c>
      <c r="K32" s="38">
        <v>0.95280801044841101</v>
      </c>
      <c r="L32" s="39">
        <v>364</v>
      </c>
      <c r="M32" s="40">
        <v>0.88905085843861353</v>
      </c>
      <c r="N32" s="40">
        <v>0.91666666666666663</v>
      </c>
      <c r="O32" s="40">
        <v>0.94238672286617486</v>
      </c>
    </row>
    <row r="33" spans="1:15" s="23" customFormat="1" x14ac:dyDescent="0.25">
      <c r="A33" s="36" t="s">
        <v>49</v>
      </c>
      <c r="B33" s="36" t="s">
        <v>41</v>
      </c>
      <c r="C33" s="37">
        <v>2008</v>
      </c>
      <c r="D33" s="38">
        <v>149650</v>
      </c>
      <c r="E33" s="38">
        <v>0.53458737053123961</v>
      </c>
      <c r="F33" s="38">
        <v>0.38539926495155363</v>
      </c>
      <c r="G33" s="38">
        <v>0.14918810557968593</v>
      </c>
      <c r="H33" s="38">
        <v>8.4463748747076517E-2</v>
      </c>
      <c r="I33" s="38">
        <v>0.45012362178416304</v>
      </c>
      <c r="J33" s="38">
        <v>0.38430337454059471</v>
      </c>
      <c r="K33" s="38">
        <v>0.15028399599064485</v>
      </c>
      <c r="L33" s="39">
        <v>374</v>
      </c>
      <c r="M33" s="40">
        <v>0.42857142857142855</v>
      </c>
      <c r="N33" s="40">
        <v>0.54440242463255006</v>
      </c>
      <c r="O33" s="40">
        <v>0.63047001620745546</v>
      </c>
    </row>
    <row r="34" spans="1:15" x14ac:dyDescent="0.25">
      <c r="A34" s="36" t="s">
        <v>50</v>
      </c>
      <c r="B34" s="36" t="s">
        <v>19</v>
      </c>
      <c r="C34" s="37">
        <v>2013</v>
      </c>
      <c r="D34" s="38">
        <v>1453</v>
      </c>
      <c r="E34" s="38">
        <v>0.72539573296627669</v>
      </c>
      <c r="F34" s="38">
        <v>0.63317274604267038</v>
      </c>
      <c r="G34" s="38">
        <v>9.2222986923606337E-2</v>
      </c>
      <c r="H34" s="38">
        <v>0.36132140399174123</v>
      </c>
      <c r="I34" s="38">
        <v>0.36407432897453545</v>
      </c>
      <c r="J34" s="38">
        <v>0.62973158981417754</v>
      </c>
      <c r="K34" s="38">
        <v>9.5664143152099104E-2</v>
      </c>
      <c r="L34" s="39">
        <v>3</v>
      </c>
      <c r="M34" s="40">
        <v>0.67307692307692313</v>
      </c>
      <c r="N34" s="40">
        <v>0.71153846153846156</v>
      </c>
      <c r="O34" s="40">
        <v>0.76098418277680135</v>
      </c>
    </row>
    <row r="35" spans="1:15" x14ac:dyDescent="0.25">
      <c r="A35" s="36" t="s">
        <v>50</v>
      </c>
      <c r="B35" s="36" t="s">
        <v>19</v>
      </c>
      <c r="C35" s="37">
        <v>2014</v>
      </c>
      <c r="D35" s="38">
        <v>1277</v>
      </c>
      <c r="E35" s="38">
        <v>0.73375097885669538</v>
      </c>
      <c r="F35" s="38">
        <v>0.67658574784651526</v>
      </c>
      <c r="G35" s="38">
        <v>5.7165231010180111E-2</v>
      </c>
      <c r="H35" s="38">
        <v>0.38449490994518404</v>
      </c>
      <c r="I35" s="38">
        <v>0.34925606891151134</v>
      </c>
      <c r="J35" s="38">
        <v>0.67580266249021148</v>
      </c>
      <c r="K35" s="38">
        <v>5.7948316366483947E-2</v>
      </c>
      <c r="L35" s="39">
        <v>3</v>
      </c>
      <c r="M35" s="40">
        <v>0.66666666666666663</v>
      </c>
      <c r="N35" s="40">
        <v>0.69016152716593249</v>
      </c>
      <c r="O35" s="40">
        <v>0.78534923339011931</v>
      </c>
    </row>
    <row r="36" spans="1:15" x14ac:dyDescent="0.25">
      <c r="A36" s="36" t="s">
        <v>50</v>
      </c>
      <c r="B36" s="36" t="s">
        <v>20</v>
      </c>
      <c r="C36" s="37">
        <v>2012</v>
      </c>
      <c r="D36" s="38">
        <v>7286</v>
      </c>
      <c r="E36" s="38">
        <v>0.65440570958001643</v>
      </c>
      <c r="F36" s="38">
        <v>0.59360417238539664</v>
      </c>
      <c r="G36" s="38">
        <v>6.0801537194619816E-2</v>
      </c>
      <c r="H36" s="38">
        <v>0.33214383749656878</v>
      </c>
      <c r="I36" s="38">
        <v>0.3222618720834477</v>
      </c>
      <c r="J36" s="38">
        <v>0.58495745264891574</v>
      </c>
      <c r="K36" s="38">
        <v>6.9448256931100738E-2</v>
      </c>
      <c r="L36" s="39">
        <v>18</v>
      </c>
      <c r="M36" s="40">
        <v>0.59587020648967548</v>
      </c>
      <c r="N36" s="40">
        <v>0.61974658237423674</v>
      </c>
      <c r="O36" s="40">
        <v>0.78109452736318408</v>
      </c>
    </row>
    <row r="37" spans="1:15" s="19" customFormat="1" x14ac:dyDescent="0.25">
      <c r="A37" s="36" t="s">
        <v>50</v>
      </c>
      <c r="B37" s="36" t="s">
        <v>20</v>
      </c>
      <c r="C37" s="37">
        <v>2013</v>
      </c>
      <c r="D37" s="38">
        <v>1453</v>
      </c>
      <c r="E37" s="38">
        <v>0.77357192016517551</v>
      </c>
      <c r="F37" s="38">
        <v>0.67997247075017209</v>
      </c>
      <c r="G37" s="38">
        <v>9.3599449415003436E-2</v>
      </c>
      <c r="H37" s="38">
        <v>0.40123881624225738</v>
      </c>
      <c r="I37" s="38">
        <v>0.37233310392291807</v>
      </c>
      <c r="J37" s="38">
        <v>0.67653131452167925</v>
      </c>
      <c r="K37" s="38">
        <v>9.7040605643496217E-2</v>
      </c>
      <c r="L37" s="39">
        <v>3</v>
      </c>
      <c r="M37" s="40">
        <v>0.71634615384615385</v>
      </c>
      <c r="N37" s="40">
        <v>0.77366863905325445</v>
      </c>
      <c r="O37" s="40">
        <v>0.79437609841827772</v>
      </c>
    </row>
    <row r="38" spans="1:15" x14ac:dyDescent="0.25">
      <c r="A38" s="36" t="s">
        <v>50</v>
      </c>
      <c r="B38" s="36" t="s">
        <v>21</v>
      </c>
      <c r="C38" s="37">
        <v>2011</v>
      </c>
      <c r="D38" s="38">
        <v>3098</v>
      </c>
      <c r="E38" s="38">
        <v>0.75242091672046485</v>
      </c>
      <c r="F38" s="38">
        <v>0.6736604260813428</v>
      </c>
      <c r="G38" s="38">
        <v>7.8760490639122008E-2</v>
      </c>
      <c r="H38" s="38">
        <v>0.39122014202711425</v>
      </c>
      <c r="I38" s="38">
        <v>0.36120077469335055</v>
      </c>
      <c r="J38" s="38">
        <v>0.65235635894125243</v>
      </c>
      <c r="K38" s="38">
        <v>0.1000645577792124</v>
      </c>
      <c r="L38" s="39">
        <v>7</v>
      </c>
      <c r="M38" s="40">
        <v>0.59946236559139787</v>
      </c>
      <c r="N38" s="40">
        <v>0.76124567474048443</v>
      </c>
      <c r="O38" s="40">
        <v>0.83195592286501374</v>
      </c>
    </row>
    <row r="39" spans="1:15" x14ac:dyDescent="0.25">
      <c r="A39" s="36" t="s">
        <v>50</v>
      </c>
      <c r="B39" s="36" t="s">
        <v>21</v>
      </c>
      <c r="C39" s="37">
        <v>2012</v>
      </c>
      <c r="D39" s="38">
        <v>7286</v>
      </c>
      <c r="E39" s="38">
        <v>0.7160307438923964</v>
      </c>
      <c r="F39" s="38">
        <v>0.6480922316771891</v>
      </c>
      <c r="G39" s="38">
        <v>6.7938512215207247E-2</v>
      </c>
      <c r="H39" s="38">
        <v>0.381141916003294</v>
      </c>
      <c r="I39" s="38">
        <v>0.3348888278891024</v>
      </c>
      <c r="J39" s="38">
        <v>0.63807301674444139</v>
      </c>
      <c r="K39" s="38">
        <v>7.7957727147954986E-2</v>
      </c>
      <c r="L39" s="39">
        <v>18</v>
      </c>
      <c r="M39" s="40">
        <v>0.65346534653465349</v>
      </c>
      <c r="N39" s="40">
        <v>0.69663555874611149</v>
      </c>
      <c r="O39" s="40">
        <v>0.80597014925373134</v>
      </c>
    </row>
    <row r="40" spans="1:15" x14ac:dyDescent="0.25">
      <c r="A40" s="36" t="s">
        <v>50</v>
      </c>
      <c r="B40" s="36" t="s">
        <v>22</v>
      </c>
      <c r="C40" s="37">
        <v>2012</v>
      </c>
      <c r="D40" s="38">
        <v>4768</v>
      </c>
      <c r="E40" s="38">
        <v>0.83808724832214765</v>
      </c>
      <c r="F40" s="38">
        <v>0.84115606936416187</v>
      </c>
      <c r="G40" s="38">
        <v>0.80812641083521441</v>
      </c>
      <c r="H40" s="38">
        <v>0.78388429752066113</v>
      </c>
      <c r="I40" s="38">
        <v>0.89395229982964219</v>
      </c>
      <c r="J40" s="38">
        <v>0.840215861098076</v>
      </c>
      <c r="K40" s="38">
        <v>0.82015810276679846</v>
      </c>
      <c r="L40" s="39">
        <v>18</v>
      </c>
      <c r="M40" s="40">
        <v>0.78925619834710747</v>
      </c>
      <c r="N40" s="40">
        <v>0.84656608517994658</v>
      </c>
      <c r="O40" s="40">
        <v>0.86890243902439024</v>
      </c>
    </row>
    <row r="41" spans="1:15" s="23" customFormat="1" x14ac:dyDescent="0.25">
      <c r="A41" s="36" t="s">
        <v>50</v>
      </c>
      <c r="B41" s="36" t="s">
        <v>41</v>
      </c>
      <c r="C41" s="37">
        <v>2008</v>
      </c>
      <c r="D41" s="38">
        <v>1755</v>
      </c>
      <c r="E41" s="38">
        <v>0.33219373219373222</v>
      </c>
      <c r="F41" s="38">
        <v>0.24501424501424501</v>
      </c>
      <c r="G41" s="38">
        <v>8.7179487179487175E-2</v>
      </c>
      <c r="H41" s="38">
        <v>5.9829059829059832E-2</v>
      </c>
      <c r="I41" s="38">
        <v>0.27236467236467238</v>
      </c>
      <c r="J41" s="38">
        <v>0.23646723646723647</v>
      </c>
      <c r="K41" s="38">
        <v>9.5726495726495733E-2</v>
      </c>
      <c r="L41" s="39">
        <v>7</v>
      </c>
      <c r="M41" s="40">
        <v>0.25768321513002362</v>
      </c>
      <c r="N41" s="40">
        <v>0.31506849315068491</v>
      </c>
      <c r="O41" s="40">
        <v>0.4296875</v>
      </c>
    </row>
    <row r="42" spans="1:15" x14ac:dyDescent="0.25">
      <c r="A42" s="36" t="s">
        <v>51</v>
      </c>
      <c r="B42" s="36" t="s">
        <v>19</v>
      </c>
      <c r="C42" s="37">
        <v>2013</v>
      </c>
      <c r="D42" s="38">
        <v>33317</v>
      </c>
      <c r="E42" s="38">
        <v>0.72962751748356691</v>
      </c>
      <c r="F42" s="38">
        <v>0.56580724555031969</v>
      </c>
      <c r="G42" s="38">
        <v>0.1638202719332473</v>
      </c>
      <c r="H42" s="38">
        <v>0.19635621454512711</v>
      </c>
      <c r="I42" s="38">
        <v>0.53327130293843983</v>
      </c>
      <c r="J42" s="38">
        <v>0.52366659663234982</v>
      </c>
      <c r="K42" s="38">
        <v>0.20596092085121709</v>
      </c>
      <c r="L42" s="39">
        <v>243</v>
      </c>
      <c r="M42" s="40">
        <v>0.625</v>
      </c>
      <c r="N42" s="40">
        <v>0.72127139364303183</v>
      </c>
      <c r="O42" s="40">
        <v>0.79894179894179895</v>
      </c>
    </row>
    <row r="43" spans="1:15" x14ac:dyDescent="0.25">
      <c r="A43" s="36" t="s">
        <v>51</v>
      </c>
      <c r="B43" s="36" t="s">
        <v>19</v>
      </c>
      <c r="C43" s="37">
        <v>2014</v>
      </c>
      <c r="D43" s="38">
        <v>26755</v>
      </c>
      <c r="E43" s="38">
        <v>0.73672210801719307</v>
      </c>
      <c r="F43" s="38">
        <v>0.55817604186133429</v>
      </c>
      <c r="G43" s="38">
        <v>0.17854606615585872</v>
      </c>
      <c r="H43" s="38">
        <v>0.18732947112689216</v>
      </c>
      <c r="I43" s="38">
        <v>0.54939263689030093</v>
      </c>
      <c r="J43" s="38">
        <v>0.52076247430386846</v>
      </c>
      <c r="K43" s="38">
        <v>0.21595963371332461</v>
      </c>
      <c r="L43" s="39">
        <v>177</v>
      </c>
      <c r="M43" s="40">
        <v>0.6</v>
      </c>
      <c r="N43" s="40">
        <v>0.71698113207547165</v>
      </c>
      <c r="O43" s="40">
        <v>0.79166666666666663</v>
      </c>
    </row>
    <row r="44" spans="1:15" x14ac:dyDescent="0.25">
      <c r="A44" s="36" t="s">
        <v>51</v>
      </c>
      <c r="B44" s="36" t="s">
        <v>20</v>
      </c>
      <c r="C44" s="37">
        <v>2012</v>
      </c>
      <c r="D44" s="38">
        <v>61723</v>
      </c>
      <c r="E44" s="38">
        <v>0.76981028141859598</v>
      </c>
      <c r="F44" s="38">
        <v>0.62035221878392166</v>
      </c>
      <c r="G44" s="38">
        <v>0.14945806263467426</v>
      </c>
      <c r="H44" s="38">
        <v>0.22733826936474247</v>
      </c>
      <c r="I44" s="38">
        <v>0.54247201205385354</v>
      </c>
      <c r="J44" s="38">
        <v>0.58587560552792317</v>
      </c>
      <c r="K44" s="38">
        <v>0.18393467589067283</v>
      </c>
      <c r="L44" s="39">
        <v>305</v>
      </c>
      <c r="M44" s="40">
        <v>0.67428571428571427</v>
      </c>
      <c r="N44" s="40">
        <v>0.75384615384615383</v>
      </c>
      <c r="O44" s="40">
        <v>0.81170483460559795</v>
      </c>
    </row>
    <row r="45" spans="1:15" x14ac:dyDescent="0.25">
      <c r="A45" s="36" t="s">
        <v>51</v>
      </c>
      <c r="B45" s="36" t="s">
        <v>20</v>
      </c>
      <c r="C45" s="37">
        <v>2013</v>
      </c>
      <c r="D45" s="38">
        <v>33317</v>
      </c>
      <c r="E45" s="38">
        <v>0.75925203349641324</v>
      </c>
      <c r="F45" s="38">
        <v>0.59104961431101244</v>
      </c>
      <c r="G45" s="38">
        <v>0.16820241918540085</v>
      </c>
      <c r="H45" s="38">
        <v>0.21004292103130534</v>
      </c>
      <c r="I45" s="38">
        <v>0.54920911246510795</v>
      </c>
      <c r="J45" s="38">
        <v>0.54719812708227034</v>
      </c>
      <c r="K45" s="38">
        <v>0.21205390641414293</v>
      </c>
      <c r="L45" s="39">
        <v>243</v>
      </c>
      <c r="M45" s="40">
        <v>0.66279069767441856</v>
      </c>
      <c r="N45" s="40">
        <v>0.75115207373271886</v>
      </c>
      <c r="O45" s="40">
        <v>0.82758620689655171</v>
      </c>
    </row>
    <row r="46" spans="1:15" s="19" customFormat="1" x14ac:dyDescent="0.25">
      <c r="A46" s="36" t="s">
        <v>51</v>
      </c>
      <c r="B46" s="36" t="s">
        <v>21</v>
      </c>
      <c r="C46" s="37">
        <v>2011</v>
      </c>
      <c r="D46" s="38">
        <v>59650</v>
      </c>
      <c r="E46" s="38">
        <v>0.81084660519698237</v>
      </c>
      <c r="F46" s="38">
        <v>0.65532271584241408</v>
      </c>
      <c r="G46" s="38">
        <v>0.15552388935456832</v>
      </c>
      <c r="H46" s="38">
        <v>0.24563285834031853</v>
      </c>
      <c r="I46" s="38">
        <v>0.56521374685666392</v>
      </c>
      <c r="J46" s="38">
        <v>0.61507124895222132</v>
      </c>
      <c r="K46" s="38">
        <v>0.19577535624476111</v>
      </c>
      <c r="L46" s="39">
        <v>282</v>
      </c>
      <c r="M46" s="40">
        <v>0.7371428571428571</v>
      </c>
      <c r="N46" s="40">
        <v>0.8</v>
      </c>
      <c r="O46" s="40">
        <v>0.85344827586206895</v>
      </c>
    </row>
    <row r="47" spans="1:15" x14ac:dyDescent="0.25">
      <c r="A47" s="36" t="s">
        <v>51</v>
      </c>
      <c r="B47" s="36" t="s">
        <v>21</v>
      </c>
      <c r="C47" s="37">
        <v>2012</v>
      </c>
      <c r="D47" s="38">
        <v>61723</v>
      </c>
      <c r="E47" s="38">
        <v>0.81088087098812434</v>
      </c>
      <c r="F47" s="38">
        <v>0.65463441504787523</v>
      </c>
      <c r="G47" s="38">
        <v>0.15624645594024919</v>
      </c>
      <c r="H47" s="38">
        <v>0.25319572930674139</v>
      </c>
      <c r="I47" s="38">
        <v>0.55768514168138295</v>
      </c>
      <c r="J47" s="38">
        <v>0.61748456815125641</v>
      </c>
      <c r="K47" s="38">
        <v>0.19339630283686796</v>
      </c>
      <c r="L47" s="39">
        <v>305</v>
      </c>
      <c r="M47" s="40">
        <v>0.73076923076923073</v>
      </c>
      <c r="N47" s="40">
        <v>0.8022284122562674</v>
      </c>
      <c r="O47" s="40">
        <v>0.85087719298245612</v>
      </c>
    </row>
    <row r="48" spans="1:15" x14ac:dyDescent="0.25">
      <c r="A48" s="36" t="s">
        <v>51</v>
      </c>
      <c r="B48" s="36" t="s">
        <v>22</v>
      </c>
      <c r="C48" s="37">
        <v>2012</v>
      </c>
      <c r="D48" s="38">
        <v>47515</v>
      </c>
      <c r="E48" s="38">
        <v>0.89133957697569188</v>
      </c>
      <c r="F48" s="38">
        <v>0.8811961347610342</v>
      </c>
      <c r="G48" s="38">
        <v>0.93344173441734413</v>
      </c>
      <c r="H48" s="38">
        <v>0.76974059293044472</v>
      </c>
      <c r="I48" s="38">
        <v>0.94229907714362515</v>
      </c>
      <c r="J48" s="38">
        <v>0.88086942093910736</v>
      </c>
      <c r="K48" s="38">
        <v>0.92468950938078043</v>
      </c>
      <c r="L48" s="39">
        <v>305</v>
      </c>
      <c r="M48" s="40">
        <v>0.83869806663924318</v>
      </c>
      <c r="N48" s="40">
        <v>0.88277050049216332</v>
      </c>
      <c r="O48" s="40">
        <v>0.92111744879439983</v>
      </c>
    </row>
    <row r="49" spans="1:15" s="23" customFormat="1" x14ac:dyDescent="0.25">
      <c r="A49" s="36" t="s">
        <v>51</v>
      </c>
      <c r="B49" s="36" t="s">
        <v>41</v>
      </c>
      <c r="C49" s="37">
        <v>2008</v>
      </c>
      <c r="D49" s="38">
        <v>61835</v>
      </c>
      <c r="E49" s="38">
        <v>0.45852672434705266</v>
      </c>
      <c r="F49" s="38">
        <v>0.34528988436969354</v>
      </c>
      <c r="G49" s="38">
        <v>0.1132368399773591</v>
      </c>
      <c r="H49" s="38">
        <v>8.529150157677691E-2</v>
      </c>
      <c r="I49" s="38">
        <v>0.37323522277027571</v>
      </c>
      <c r="J49" s="38">
        <v>0.34178054499878707</v>
      </c>
      <c r="K49" s="38">
        <v>0.11674617934826555</v>
      </c>
      <c r="L49" s="39">
        <v>342</v>
      </c>
      <c r="M49" s="40">
        <v>0.33333333333333331</v>
      </c>
      <c r="N49" s="40">
        <v>0.43168290043290047</v>
      </c>
      <c r="O49" s="40">
        <v>0.52</v>
      </c>
    </row>
    <row r="50" spans="1:15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</row>
    <row r="51" spans="1:15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</row>
    <row r="52" spans="1:15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</row>
    <row r="53" spans="1:15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</row>
    <row r="54" spans="1:15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</row>
    <row r="55" spans="1:15" s="19" customFormat="1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</row>
    <row r="56" spans="1:15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</row>
    <row r="57" spans="1:15" s="23" customFormat="1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</row>
    <row r="58" spans="1:15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</row>
    <row r="59" spans="1:15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</row>
    <row r="60" spans="1:15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</row>
    <row r="61" spans="1:15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</row>
    <row r="62" spans="1:15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</row>
    <row r="63" spans="1:15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</row>
    <row r="64" spans="1:15" s="19" customFormat="1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</row>
    <row r="65" spans="1:15" s="23" customFormat="1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</row>
    <row r="66" spans="1:15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</row>
    <row r="67" spans="1:15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</row>
    <row r="68" spans="1:15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</row>
    <row r="69" spans="1:15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</row>
    <row r="70" spans="1:15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</row>
    <row r="71" spans="1:15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</row>
    <row r="72" spans="1:15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</row>
    <row r="73" spans="1:15" s="23" customFormat="1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</row>
    <row r="74" spans="1:15" s="19" customFormat="1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</row>
    <row r="75" spans="1:15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</row>
    <row r="76" spans="1:15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</row>
    <row r="77" spans="1:15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</row>
    <row r="78" spans="1:15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</row>
    <row r="79" spans="1:15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</row>
    <row r="80" spans="1:15" x14ac:dyDescent="0.25">
      <c r="A80" s="30"/>
      <c r="B80" s="30"/>
      <c r="C80" s="31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34"/>
      <c r="O80" s="34"/>
    </row>
    <row r="81" spans="1:15" s="23" customFormat="1" x14ac:dyDescent="0.25">
      <c r="A81" s="30"/>
      <c r="B81" s="30"/>
      <c r="C81" s="31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34"/>
      <c r="O81" s="34"/>
    </row>
    <row r="82" spans="1:15" x14ac:dyDescent="0.25">
      <c r="A82" s="30"/>
      <c r="B82" s="30"/>
      <c r="C82" s="31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34"/>
      <c r="O82" s="34"/>
    </row>
    <row r="83" spans="1:15" s="19" customFormat="1" x14ac:dyDescent="0.25">
      <c r="A83" s="30"/>
      <c r="B83" s="30"/>
      <c r="C83" s="31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34"/>
      <c r="O83" s="34"/>
    </row>
    <row r="84" spans="1:15" x14ac:dyDescent="0.25">
      <c r="A84" s="30"/>
      <c r="B84" s="30"/>
      <c r="C84" s="31"/>
      <c r="D84" s="32"/>
      <c r="E84" s="32"/>
      <c r="F84" s="32"/>
      <c r="G84" s="32"/>
      <c r="H84" s="32"/>
      <c r="I84" s="32"/>
      <c r="J84" s="32"/>
      <c r="K84" s="32"/>
      <c r="L84" s="33"/>
      <c r="M84" s="34"/>
      <c r="N84" s="34"/>
      <c r="O84" s="34"/>
    </row>
    <row r="85" spans="1:15" x14ac:dyDescent="0.25">
      <c r="A85" s="30"/>
      <c r="B85" s="30"/>
      <c r="C85" s="31"/>
      <c r="D85" s="32"/>
      <c r="E85" s="32"/>
      <c r="F85" s="32"/>
      <c r="G85" s="32"/>
      <c r="H85" s="32"/>
      <c r="I85" s="32"/>
      <c r="J85" s="32"/>
      <c r="K85" s="32"/>
      <c r="L85" s="33"/>
      <c r="M85" s="34"/>
      <c r="N85" s="34"/>
      <c r="O85" s="34"/>
    </row>
    <row r="86" spans="1:15" x14ac:dyDescent="0.25">
      <c r="A86" s="30"/>
      <c r="B86" s="30"/>
      <c r="C86" s="31"/>
      <c r="D86" s="32"/>
      <c r="E86" s="32"/>
      <c r="F86" s="32"/>
      <c r="G86" s="32"/>
      <c r="H86" s="32"/>
      <c r="I86" s="32"/>
      <c r="J86" s="32"/>
      <c r="K86" s="32"/>
      <c r="L86" s="33"/>
      <c r="M86" s="34"/>
      <c r="N86" s="34"/>
      <c r="O86" s="34"/>
    </row>
    <row r="87" spans="1:15" x14ac:dyDescent="0.25">
      <c r="A87" s="30"/>
      <c r="B87" s="30"/>
      <c r="C87" s="31"/>
      <c r="D87" s="32"/>
      <c r="E87" s="32"/>
      <c r="F87" s="32"/>
      <c r="G87" s="32"/>
      <c r="H87" s="32"/>
      <c r="I87" s="32"/>
      <c r="J87" s="32"/>
      <c r="K87" s="32"/>
      <c r="L87" s="33"/>
      <c r="M87" s="34"/>
      <c r="N87" s="34"/>
      <c r="O87" s="34"/>
    </row>
    <row r="88" spans="1:15" x14ac:dyDescent="0.25">
      <c r="A88" s="30"/>
      <c r="B88" s="30"/>
      <c r="C88" s="31"/>
      <c r="D88" s="32"/>
      <c r="E88" s="32"/>
      <c r="F88" s="32"/>
      <c r="G88" s="32"/>
      <c r="H88" s="32"/>
      <c r="I88" s="32"/>
      <c r="J88" s="32"/>
      <c r="K88" s="32"/>
      <c r="L88" s="33"/>
      <c r="M88" s="34"/>
      <c r="N88" s="34"/>
      <c r="O88" s="34"/>
    </row>
    <row r="89" spans="1:15" s="23" customFormat="1" x14ac:dyDescent="0.25">
      <c r="A89" s="30"/>
      <c r="B89" s="30"/>
      <c r="C89" s="31"/>
      <c r="D89" s="32"/>
      <c r="E89" s="32"/>
      <c r="F89" s="32"/>
      <c r="G89" s="32"/>
      <c r="H89" s="32"/>
      <c r="I89" s="32"/>
      <c r="J89" s="32"/>
      <c r="K89" s="32"/>
      <c r="L89" s="33"/>
      <c r="M89" s="34"/>
      <c r="N89" s="34"/>
      <c r="O89" s="34"/>
    </row>
    <row r="90" spans="1:15" x14ac:dyDescent="0.25">
      <c r="A90" s="30"/>
      <c r="B90" s="30"/>
      <c r="C90" s="31"/>
      <c r="D90" s="32"/>
      <c r="E90" s="32"/>
      <c r="F90" s="32"/>
      <c r="G90" s="32"/>
      <c r="H90" s="32"/>
      <c r="I90" s="32"/>
      <c r="J90" s="32"/>
      <c r="K90" s="32"/>
      <c r="L90" s="33"/>
      <c r="M90" s="34"/>
      <c r="N90" s="34"/>
      <c r="O90" s="34"/>
    </row>
    <row r="91" spans="1:15" x14ac:dyDescent="0.25">
      <c r="A91" s="30"/>
      <c r="B91" s="30"/>
      <c r="C91" s="31"/>
      <c r="D91" s="32"/>
      <c r="E91" s="32"/>
      <c r="F91" s="32"/>
      <c r="G91" s="32"/>
      <c r="H91" s="32"/>
      <c r="I91" s="32"/>
      <c r="J91" s="32"/>
      <c r="K91" s="32"/>
      <c r="L91" s="33"/>
      <c r="M91" s="34"/>
      <c r="N91" s="34"/>
      <c r="O91" s="34"/>
    </row>
    <row r="92" spans="1:15" s="19" customFormat="1" x14ac:dyDescent="0.25">
      <c r="A92" s="30"/>
      <c r="B92" s="30"/>
      <c r="C92" s="31"/>
      <c r="D92" s="32"/>
      <c r="E92" s="32"/>
      <c r="F92" s="32"/>
      <c r="G92" s="32"/>
      <c r="H92" s="32"/>
      <c r="I92" s="32"/>
      <c r="J92" s="32"/>
      <c r="K92" s="32"/>
      <c r="L92" s="33"/>
      <c r="M92" s="34"/>
      <c r="N92" s="34"/>
      <c r="O92" s="34"/>
    </row>
    <row r="93" spans="1:15" x14ac:dyDescent="0.25">
      <c r="A93" s="30"/>
      <c r="B93" s="30"/>
      <c r="C93" s="31"/>
      <c r="D93" s="32"/>
      <c r="E93" s="32"/>
      <c r="F93" s="32"/>
      <c r="G93" s="32"/>
      <c r="H93" s="32"/>
      <c r="I93" s="32"/>
      <c r="J93" s="32"/>
      <c r="K93" s="32"/>
      <c r="L93" s="33"/>
      <c r="M93" s="34"/>
      <c r="N93" s="34"/>
      <c r="O93" s="34"/>
    </row>
    <row r="94" spans="1:15" x14ac:dyDescent="0.25">
      <c r="A94" s="30"/>
      <c r="B94" s="30"/>
      <c r="C94" s="31"/>
      <c r="D94" s="32"/>
      <c r="E94" s="32"/>
      <c r="F94" s="32"/>
      <c r="G94" s="32"/>
      <c r="H94" s="32"/>
      <c r="I94" s="32"/>
      <c r="J94" s="32"/>
      <c r="K94" s="32"/>
      <c r="L94" s="33"/>
      <c r="M94" s="34"/>
      <c r="N94" s="34"/>
      <c r="O94" s="34"/>
    </row>
    <row r="95" spans="1:15" x14ac:dyDescent="0.25">
      <c r="A95" s="30"/>
      <c r="B95" s="30"/>
      <c r="C95" s="31"/>
      <c r="D95" s="32"/>
      <c r="E95" s="32"/>
      <c r="F95" s="32"/>
      <c r="G95" s="32"/>
      <c r="H95" s="32"/>
      <c r="I95" s="32"/>
      <c r="J95" s="32"/>
      <c r="K95" s="32"/>
      <c r="L95" s="33"/>
      <c r="M95" s="34"/>
      <c r="N95" s="34"/>
      <c r="O95" s="34"/>
    </row>
    <row r="96" spans="1:15" x14ac:dyDescent="0.25">
      <c r="A96" s="30"/>
      <c r="B96" s="30"/>
      <c r="C96" s="31"/>
      <c r="D96" s="32"/>
      <c r="E96" s="32"/>
      <c r="F96" s="32"/>
      <c r="G96" s="32"/>
      <c r="H96" s="32"/>
      <c r="I96" s="32"/>
      <c r="J96" s="32"/>
      <c r="K96" s="32"/>
      <c r="L96" s="33"/>
      <c r="M96" s="34"/>
      <c r="N96" s="34"/>
      <c r="O96" s="34"/>
    </row>
    <row r="97" spans="1:15" x14ac:dyDescent="0.25">
      <c r="A97" s="30"/>
      <c r="B97" s="30"/>
      <c r="C97" s="31"/>
      <c r="D97" s="32"/>
      <c r="E97" s="32"/>
      <c r="F97" s="32"/>
      <c r="G97" s="32"/>
      <c r="H97" s="32"/>
      <c r="I97" s="32"/>
      <c r="J97" s="32"/>
      <c r="K97" s="32"/>
      <c r="L97" s="33"/>
      <c r="M97" s="34"/>
      <c r="N97" s="34"/>
      <c r="O9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1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Low Poverty, High Minority, Urban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2013 and 2014, School Percentile Distribution")</f>
        <v>Table 1a. College Enrollment Rates in the First Fall after High School Graduation for Classes 2013 and 2014,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2013</v>
      </c>
      <c r="B4" s="15">
        <f ca="1">INDIRECT(CONCATENATE("'ALL DATA'!",X$1,$N4))</f>
        <v>28</v>
      </c>
      <c r="C4" s="16">
        <f t="shared" ref="C4:E5" ca="1" si="0">INDIRECT(CONCATENATE("'ALL DATA'!",Y$1,$N4))</f>
        <v>0.37055555555555553</v>
      </c>
      <c r="D4" s="16">
        <f t="shared" ca="1" si="0"/>
        <v>0.47485857950974231</v>
      </c>
      <c r="E4" s="16">
        <f t="shared" ca="1" si="0"/>
        <v>0.65158545057562534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2014</v>
      </c>
      <c r="B5" s="15">
        <f ca="1">INDIRECT(CONCATENATE("'ALL DATA'!",X$1,$N5))</f>
        <v>27</v>
      </c>
      <c r="C5" s="16">
        <f t="shared" ca="1" si="0"/>
        <v>0.379746835443038</v>
      </c>
      <c r="D5" s="16">
        <f t="shared" ca="1" si="0"/>
        <v>0.49624060150375937</v>
      </c>
      <c r="E5" s="16">
        <f t="shared" ca="1" si="0"/>
        <v>0.74285714285714288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2013 and 2014, Student-Weighted Totals")</f>
        <v>Table 1b. College Enrollment Rates in the First Fall after High School Graduation for Classes 2013 and 2014,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4591</v>
      </c>
      <c r="C10" s="16">
        <f t="shared" ca="1" si="1"/>
        <v>0.53670224351993034</v>
      </c>
      <c r="D10" s="16">
        <f t="shared" ca="1" si="1"/>
        <v>0.44478327161838377</v>
      </c>
      <c r="E10" s="16">
        <f t="shared" ca="1" si="1"/>
        <v>9.1918971901546506E-2</v>
      </c>
      <c r="F10" s="16">
        <f t="shared" ca="1" si="1"/>
        <v>0.22696580265737312</v>
      </c>
      <c r="G10" s="16">
        <f t="shared" ca="1" si="1"/>
        <v>0.30973644086255719</v>
      </c>
      <c r="H10" s="16">
        <f t="shared" ca="1" si="1"/>
        <v>0.4369418427357874</v>
      </c>
      <c r="I10" s="16">
        <f t="shared" ca="1" si="1"/>
        <v>9.9760400784142889E-2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2014</v>
      </c>
      <c r="B11" s="15">
        <f t="shared" ca="1" si="1"/>
        <v>4222</v>
      </c>
      <c r="C11" s="16">
        <f t="shared" ca="1" si="1"/>
        <v>0.59118900994789203</v>
      </c>
      <c r="D11" s="16">
        <f t="shared" ca="1" si="1"/>
        <v>0.49194694457603033</v>
      </c>
      <c r="E11" s="16">
        <f t="shared" ca="1" si="1"/>
        <v>9.9242065371861671E-2</v>
      </c>
      <c r="F11" s="16">
        <f t="shared" ca="1" si="1"/>
        <v>0.25532922785409756</v>
      </c>
      <c r="G11" s="16">
        <f t="shared" ca="1" si="1"/>
        <v>0.33585978209379441</v>
      </c>
      <c r="H11" s="16">
        <f t="shared" ca="1" si="1"/>
        <v>0.48152534343912839</v>
      </c>
      <c r="I11" s="16">
        <f t="shared" ca="1" si="1"/>
        <v>0.10966366650876362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2012 and 2013, School Percentile Distribution")</f>
        <v>Table 2a. College Enrollment Rates in the First Year after High School Graduation for Classes 2012 and 2013,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2012</v>
      </c>
      <c r="B37" s="15">
        <f ca="1">INDIRECT(CONCATENATE("'ALL DATA'!",X$1,$N37))</f>
        <v>58</v>
      </c>
      <c r="C37" s="16">
        <f t="shared" ref="C37:C38" ca="1" si="2">INDIRECT(CONCATENATE("'ALL DATA'!",Y$1,$N37))</f>
        <v>0.59302325581395354</v>
      </c>
      <c r="D37" s="16">
        <f t="shared" ref="D37:D38" ca="1" si="3">INDIRECT(CONCATENATE("'ALL DATA'!",Z$1,$N37))</f>
        <v>0.66691650230111765</v>
      </c>
      <c r="E37" s="16">
        <f t="shared" ref="E37:E38" ca="1" si="4">INDIRECT(CONCATENATE("'ALL DATA'!",AA$1,$N37))</f>
        <v>0.75090252707581229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2013</v>
      </c>
      <c r="B38" s="15">
        <f ca="1">INDIRECT(CONCATENATE("'ALL DATA'!",X$1,$N38))</f>
        <v>28</v>
      </c>
      <c r="C38" s="16">
        <f t="shared" ca="1" si="2"/>
        <v>0.45481350434910806</v>
      </c>
      <c r="D38" s="16">
        <f t="shared" ca="1" si="3"/>
        <v>0.5</v>
      </c>
      <c r="E38" s="16">
        <f t="shared" ca="1" si="4"/>
        <v>0.69483177848352518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2012 and 2013,  Student-Weighted Totals")</f>
        <v>Table 2b. College Enrollment Rates in the First Year after High School Graduation for Classes 2012 and 2013,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2012</v>
      </c>
      <c r="B43" s="15">
        <f t="shared" ref="B43:I43" ca="1" si="5">INDIRECT(CONCATENATE("'All DATA'!",P$1,$N43))</f>
        <v>20744</v>
      </c>
      <c r="C43" s="16">
        <f t="shared" ca="1" si="5"/>
        <v>0.67262822984959503</v>
      </c>
      <c r="D43" s="16">
        <f t="shared" ca="1" si="5"/>
        <v>0.61656382568453527</v>
      </c>
      <c r="E43" s="16">
        <f t="shared" ca="1" si="5"/>
        <v>5.6064404165059777E-2</v>
      </c>
      <c r="F43" s="16">
        <f t="shared" ca="1" si="5"/>
        <v>0.34670266101041264</v>
      </c>
      <c r="G43" s="16">
        <f t="shared" ca="1" si="5"/>
        <v>0.32592556883918239</v>
      </c>
      <c r="H43" s="16">
        <f t="shared" ca="1" si="5"/>
        <v>0.62051677593521015</v>
      </c>
      <c r="I43" s="16">
        <f t="shared" ca="1" si="5"/>
        <v>5.2111453914384882E-2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2013</v>
      </c>
      <c r="B44" s="15">
        <f t="shared" ref="B44" ca="1" si="6">INDIRECT(CONCATENATE("'All DATA'!",P$1,$N44))</f>
        <v>4591</v>
      </c>
      <c r="C44" s="16">
        <f t="shared" ref="C44" ca="1" si="7">INDIRECT(CONCATENATE("'All DATA'!",Q$1,$N44))</f>
        <v>0.58963188847745585</v>
      </c>
      <c r="D44" s="16">
        <f t="shared" ref="D44" ca="1" si="8">INDIRECT(CONCATENATE("'All DATA'!",R$1,$N44))</f>
        <v>0.49139620997604005</v>
      </c>
      <c r="E44" s="16">
        <f t="shared" ref="E44" ca="1" si="9">INDIRECT(CONCATENATE("'All DATA'!",S$1,$N44))</f>
        <v>9.8235678501415818E-2</v>
      </c>
      <c r="F44" s="16">
        <f t="shared" ref="F44" ca="1" si="10">INDIRECT(CONCATENATE("'All DATA'!",T$1,$N44))</f>
        <v>0.264866042256589</v>
      </c>
      <c r="G44" s="16">
        <f t="shared" ref="G44" ca="1" si="11">INDIRECT(CONCATENATE("'All DATA'!",U$1,$N44))</f>
        <v>0.32476584622086691</v>
      </c>
      <c r="H44" s="16">
        <f t="shared" ref="H44" ca="1" si="12">INDIRECT(CONCATENATE("'All DATA'!",V$1,$N44))</f>
        <v>0.48551513831409276</v>
      </c>
      <c r="I44" s="16">
        <f t="shared" ref="I44" ca="1" si="13">INDIRECT(CONCATENATE("'All DATA'!",W$1,$N44))</f>
        <v>0.10411675016336309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2012 and 2013,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3a. College Enrollment Rates in the First Two Years after High School Graduation for Classes 2011 and 2012,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2011</v>
      </c>
      <c r="B70" s="15">
        <f ca="1">INDIRECT(CONCATENATE("'ALL DATA'!",X$1,$N70))</f>
        <v>43</v>
      </c>
      <c r="C70" s="16">
        <f t="shared" ref="C70:C71" ca="1" si="14">INDIRECT(CONCATENATE("'ALL DATA'!",Y$1,$N70))</f>
        <v>0.57692307692307687</v>
      </c>
      <c r="D70" s="16">
        <f t="shared" ref="D70:D71" ca="1" si="15">INDIRECT(CONCATENATE("'ALL DATA'!",Z$1,$N70))</f>
        <v>0.67924528301886788</v>
      </c>
      <c r="E70" s="16">
        <f t="shared" ref="E70:E71" ca="1" si="16">INDIRECT(CONCATENATE("'ALL DATA'!",AA$1,$N70))</f>
        <v>0.75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2012</v>
      </c>
      <c r="B71" s="15">
        <f ca="1">INDIRECT(CONCATENATE("'ALL DATA'!",X$1,$N71))</f>
        <v>58</v>
      </c>
      <c r="C71" s="16">
        <f t="shared" ca="1" si="14"/>
        <v>0.65090090090090091</v>
      </c>
      <c r="D71" s="16">
        <f t="shared" ca="1" si="15"/>
        <v>0.71855060894824074</v>
      </c>
      <c r="E71" s="16">
        <f t="shared" ca="1" si="16"/>
        <v>0.80930232558139537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3b. College Enrollment Rates in the First Two Years after High School Graduation for Class 2011 and 2012,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t="shared" ref="A76:I76" ca="1" si="17">INDIRECT(CONCATENATE("'All DATA'!",O$1,$N76))</f>
        <v>2011</v>
      </c>
      <c r="B76" s="15">
        <f t="shared" ca="1" si="17"/>
        <v>13914</v>
      </c>
      <c r="C76" s="16">
        <f t="shared" ca="1" si="17"/>
        <v>0.66954146902400458</v>
      </c>
      <c r="D76" s="16">
        <f t="shared" ca="1" si="17"/>
        <v>0.6038522351588328</v>
      </c>
      <c r="E76" s="16">
        <f t="shared" ca="1" si="17"/>
        <v>6.5689233865171767E-2</v>
      </c>
      <c r="F76" s="16">
        <f t="shared" ca="1" si="17"/>
        <v>0.27641224665804226</v>
      </c>
      <c r="G76" s="16">
        <f t="shared" ca="1" si="17"/>
        <v>0.39312922236596232</v>
      </c>
      <c r="H76" s="16">
        <f t="shared" ca="1" si="17"/>
        <v>0.60528963633750177</v>
      </c>
      <c r="I76" s="16">
        <f t="shared" ca="1" si="17"/>
        <v>6.4251832686502808E-2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2012</v>
      </c>
      <c r="B77" s="15">
        <f t="shared" ref="B77:I77" ca="1" si="18">INDIRECT(CONCATENATE("'All DATA'!",P$1,$N77))</f>
        <v>20744</v>
      </c>
      <c r="C77" s="16">
        <f t="shared" ca="1" si="18"/>
        <v>0.72922290782876975</v>
      </c>
      <c r="D77" s="16">
        <f t="shared" ca="1" si="18"/>
        <v>0.66824141920555347</v>
      </c>
      <c r="E77" s="16">
        <f t="shared" ca="1" si="18"/>
        <v>6.0981488623216354E-2</v>
      </c>
      <c r="F77" s="16">
        <f t="shared" ca="1" si="18"/>
        <v>0.38951021982259931</v>
      </c>
      <c r="G77" s="16">
        <f t="shared" ca="1" si="18"/>
        <v>0.33971268800617044</v>
      </c>
      <c r="H77" s="16">
        <f t="shared" ca="1" si="18"/>
        <v>0.67171230235248747</v>
      </c>
      <c r="I77" s="16">
        <f t="shared" ca="1" si="18"/>
        <v>5.7510605476282298E-2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2011 and 2012,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2012, School Percentile Distribution")</f>
        <v>Table 4a. Persistence Rates from First to Second Year of College for Class of 2012,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58</v>
      </c>
      <c r="C103" s="16">
        <f t="shared" ref="C103" ca="1" si="19">INDIRECT(CONCATENATE("'ALL DATA'!",Y$1,$N103))</f>
        <v>0.77292576419213976</v>
      </c>
      <c r="D103" s="16">
        <f t="shared" ref="D103" ca="1" si="20">INDIRECT(CONCATENATE("'ALL DATA'!",Z$1,$N103))</f>
        <v>0.82936507936507942</v>
      </c>
      <c r="E103" s="16">
        <f t="shared" ref="E103" ca="1" si="21">INDIRECT(CONCATENATE("'ALL DATA'!",AA$1,$N103))</f>
        <v>0.86754966887417218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4b. Persistence Rates from First to Second Year of College for Class of 2012,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2012</v>
      </c>
      <c r="B108" s="15">
        <f t="shared" ref="B108:I108" ca="1" si="22">INDIRECT(CONCATENATE("'All DATA'!",P$1,$N108))</f>
        <v>13953</v>
      </c>
      <c r="C108" s="16">
        <f t="shared" ca="1" si="22"/>
        <v>0.83738264172579369</v>
      </c>
      <c r="D108" s="16">
        <f t="shared" ca="1" si="22"/>
        <v>0.83455824863174355</v>
      </c>
      <c r="E108" s="16">
        <f t="shared" ca="1" si="22"/>
        <v>0.86844368013757522</v>
      </c>
      <c r="F108" s="16">
        <f t="shared" ca="1" si="22"/>
        <v>0.78976640711902113</v>
      </c>
      <c r="G108" s="16">
        <f t="shared" ca="1" si="22"/>
        <v>0.88803431445052505</v>
      </c>
      <c r="H108" s="16">
        <f t="shared" ca="1" si="22"/>
        <v>0.83436917339962713</v>
      </c>
      <c r="I108" s="16">
        <f t="shared" ca="1" si="22"/>
        <v>0.87326549491211836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2012,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2008, School Percentile Distribution")</f>
        <v>Table 5a. Six-Year Completion Rates for Class of 2008,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25</v>
      </c>
      <c r="C134" s="16">
        <f t="shared" ref="C134" ca="1" si="23">INDIRECT(CONCATENATE("'ALL DATA'!",Y$1,$N134))</f>
        <v>0.20610687022900764</v>
      </c>
      <c r="D134" s="16">
        <f t="shared" ref="D134" ca="1" si="24">INDIRECT(CONCATENATE("'ALL DATA'!",Z$1,$N134))</f>
        <v>0.26551724137931032</v>
      </c>
      <c r="E134" s="16">
        <f t="shared" ref="E134" ca="1" si="25">INDIRECT(CONCATENATE("'ALL DATA'!",AA$1,$N134))</f>
        <v>0.31578947368421051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2008, Student-Weighted Totals")</f>
        <v>Table 5b. Six-Year Completion Rates for Class of 2008,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2008</v>
      </c>
      <c r="B139" s="15">
        <f t="shared" ref="B139" ca="1" si="26">INDIRECT(CONCATENATE("'All DATA'!",P$1,$N139))</f>
        <v>7770</v>
      </c>
      <c r="C139" s="16">
        <f t="shared" ref="C139" ca="1" si="27">INDIRECT(CONCATENATE("'All DATA'!",Q$1,$N139))</f>
        <v>0.28455598455598458</v>
      </c>
      <c r="D139" s="16">
        <f t="shared" ref="D139" ca="1" si="28">INDIRECT(CONCATENATE("'All DATA'!",R$1,$N139))</f>
        <v>0.24465894465894467</v>
      </c>
      <c r="E139" s="16">
        <f t="shared" ref="E139" ca="1" si="29">INDIRECT(CONCATENATE("'All DATA'!",S$1,$N139))</f>
        <v>3.9897039897039896E-2</v>
      </c>
      <c r="F139" s="16">
        <f t="shared" ref="F139" ca="1" si="30">INDIRECT(CONCATENATE("'All DATA'!",T$1,$N139))</f>
        <v>5.5212355212355214E-2</v>
      </c>
      <c r="G139" s="16">
        <f t="shared" ref="G139" ca="1" si="31">INDIRECT(CONCATENATE("'All DATA'!",U$1,$N139))</f>
        <v>0.22934362934362934</v>
      </c>
      <c r="H139" s="16">
        <f t="shared" ref="H139" ca="1" si="32">INDIRECT(CONCATENATE("'All DATA'!",V$1,$N139))</f>
        <v>0.24903474903474904</v>
      </c>
      <c r="I139" s="16">
        <f t="shared" ref="I139" ca="1" si="33">INDIRECT(CONCATENATE("'All DATA'!",W$1,$N139))</f>
        <v>3.5521235521235518E-2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2008,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2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Poverty, Low Minority, Urban Schools</v>
      </c>
      <c r="M1" s="28">
        <v>2</v>
      </c>
      <c r="N1" s="25">
        <f>2+8*($M$1-1)</f>
        <v>10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6a. College Enrollment Rates in the First Fall after High School Graduation for Classes 2013 and 2014, School Percentile Distribution</v>
      </c>
      <c r="N2" s="25">
        <f>1+5*($M$1-1)</f>
        <v>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144</v>
      </c>
      <c r="C4" s="16">
        <f t="shared" ref="C4:E5" ca="1" si="0">INDIRECT(CONCATENATE("'ALL DATA'!",Y$1,$N4))</f>
        <v>0.70840992647058831</v>
      </c>
      <c r="D4" s="16">
        <f t="shared" ca="1" si="0"/>
        <v>0.78056474420835964</v>
      </c>
      <c r="E4" s="16">
        <f t="shared" ca="1" si="0"/>
        <v>0.83238636363636365</v>
      </c>
      <c r="N4" s="25">
        <f>2+8*($M$1-1)</f>
        <v>10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135</v>
      </c>
      <c r="C5" s="16">
        <f t="shared" ca="1" si="0"/>
        <v>0.70069605568445481</v>
      </c>
      <c r="D5" s="16">
        <f t="shared" ca="1" si="0"/>
        <v>0.78793103448275859</v>
      </c>
      <c r="E5" s="16">
        <f t="shared" ca="1" si="0"/>
        <v>0.83216783216783219</v>
      </c>
      <c r="N5" s="25">
        <f>3+8*($M$1-1)</f>
        <v>11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6b. College Enrollment Rates in the First Fall after High School Graduation for Classes 2013 and 2014, Student-Weighted Totals</v>
      </c>
      <c r="N8" s="25">
        <f>1+5*($M$1-1)</f>
        <v>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61188</v>
      </c>
      <c r="C10" s="16">
        <f t="shared" ca="1" si="1"/>
        <v>0.77775053932143556</v>
      </c>
      <c r="D10" s="16">
        <f t="shared" ca="1" si="1"/>
        <v>0.63177420409230567</v>
      </c>
      <c r="E10" s="16">
        <f t="shared" ca="1" si="1"/>
        <v>0.14597633522912989</v>
      </c>
      <c r="F10" s="16">
        <f t="shared" ca="1" si="1"/>
        <v>0.21254167483820358</v>
      </c>
      <c r="G10" s="16">
        <f t="shared" ca="1" si="1"/>
        <v>0.56520886448323204</v>
      </c>
      <c r="H10" s="16">
        <f t="shared" ca="1" si="1"/>
        <v>0.58181342746943843</v>
      </c>
      <c r="I10" s="16">
        <f t="shared" ca="1" si="1"/>
        <v>0.19593711185199714</v>
      </c>
      <c r="N10" s="25">
        <f>2+8*($M$1-1)</f>
        <v>10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55917</v>
      </c>
      <c r="C11" s="16">
        <f t="shared" ca="1" si="1"/>
        <v>0.7752561832716347</v>
      </c>
      <c r="D11" s="16">
        <f t="shared" ca="1" si="1"/>
        <v>0.63279503549904326</v>
      </c>
      <c r="E11" s="16">
        <f t="shared" ca="1" si="1"/>
        <v>0.14246114777259153</v>
      </c>
      <c r="F11" s="16">
        <f t="shared" ca="1" si="1"/>
        <v>0.2134234669241912</v>
      </c>
      <c r="G11" s="16">
        <f t="shared" ca="1" si="1"/>
        <v>0.56183271634744358</v>
      </c>
      <c r="H11" s="16">
        <f t="shared" ca="1" si="1"/>
        <v>0.57943022694350554</v>
      </c>
      <c r="I11" s="16">
        <f t="shared" ca="1" si="1"/>
        <v>0.19582595632812919</v>
      </c>
      <c r="J11" s="29"/>
      <c r="K11" s="29"/>
      <c r="L11" s="29"/>
      <c r="M11" s="25"/>
      <c r="N11" s="25">
        <f>3+8*($M$1-1)</f>
        <v>11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7a. College Enrollment Rates in the First Year after High School Graduation for Classes 2012 and 2013, School Percentile Distribution</v>
      </c>
      <c r="N35" s="25">
        <f>2+5*($M$1-1)</f>
        <v>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145</v>
      </c>
      <c r="C37" s="16">
        <f t="shared" ref="C37:E38" ca="1" si="2">INDIRECT(CONCATENATE("'ALL DATA'!",Y$1,$N37))</f>
        <v>0.74702380952380953</v>
      </c>
      <c r="D37" s="16">
        <f t="shared" ca="1" si="2"/>
        <v>0.80931263858093128</v>
      </c>
      <c r="E37" s="16">
        <f t="shared" ca="1" si="2"/>
        <v>0.84510250569476086</v>
      </c>
      <c r="N37" s="25">
        <f>4+8*($M$1-1)</f>
        <v>12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144</v>
      </c>
      <c r="C38" s="16">
        <f t="shared" ca="1" si="2"/>
        <v>0.75352801348017096</v>
      </c>
      <c r="D38" s="16">
        <f t="shared" ca="1" si="2"/>
        <v>0.81836925960637297</v>
      </c>
      <c r="E38" s="16">
        <f t="shared" ca="1" si="2"/>
        <v>0.86306578467628525</v>
      </c>
      <c r="N38" s="25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7b. College Enrollment Rates in the First Year after High School Graduation for Classes 2012 and 2013,  Student-Weighted Totals</v>
      </c>
      <c r="N41" s="25">
        <f>2+5*($M$1-1)</f>
        <v>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60591</v>
      </c>
      <c r="C43" s="16">
        <f t="shared" ca="1" si="3"/>
        <v>0.8038652605172385</v>
      </c>
      <c r="D43" s="16">
        <f t="shared" ca="1" si="3"/>
        <v>0.67051212226238222</v>
      </c>
      <c r="E43" s="16">
        <f t="shared" ca="1" si="3"/>
        <v>0.13335313825485634</v>
      </c>
      <c r="F43" s="16">
        <f t="shared" ca="1" si="3"/>
        <v>0.27431466719479791</v>
      </c>
      <c r="G43" s="16">
        <f t="shared" ca="1" si="3"/>
        <v>0.52955059332244059</v>
      </c>
      <c r="H43" s="16">
        <f t="shared" ca="1" si="3"/>
        <v>0.63223911141918765</v>
      </c>
      <c r="I43" s="16">
        <f t="shared" ca="1" si="3"/>
        <v>0.17162614909805088</v>
      </c>
      <c r="N43" s="25">
        <f>4+8*($M$1-1)</f>
        <v>12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61188</v>
      </c>
      <c r="C44" s="16">
        <f t="shared" ca="1" si="3"/>
        <v>0.81251225730535404</v>
      </c>
      <c r="D44" s="16">
        <f t="shared" ca="1" si="3"/>
        <v>0.66207426292737137</v>
      </c>
      <c r="E44" s="16">
        <f t="shared" ca="1" si="3"/>
        <v>0.15043799437798261</v>
      </c>
      <c r="F44" s="16">
        <f t="shared" ca="1" si="3"/>
        <v>0.23295417402104987</v>
      </c>
      <c r="G44" s="16">
        <f t="shared" ca="1" si="3"/>
        <v>0.57955808328430414</v>
      </c>
      <c r="H44" s="16">
        <f t="shared" ca="1" si="3"/>
        <v>0.61064260966202522</v>
      </c>
      <c r="I44" s="16">
        <f t="shared" ca="1" si="3"/>
        <v>0.20186964764332876</v>
      </c>
      <c r="N44" s="25">
        <f>5+8*($M$1-1)</f>
        <v>13</v>
      </c>
    </row>
    <row r="47" spans="1:14" x14ac:dyDescent="0.25">
      <c r="A47" s="29" t="str">
        <f>CONCATENATE("Figure ", RIGHT(A41,LEN(A41)-6))</f>
        <v>Figure 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8a. College Enrollment Rates in the First Two Years after High School Graduation for Classes 2011 and 2012,  School Percentile Distribution</v>
      </c>
      <c r="N68" s="25">
        <f>3+5*($M$1-1)</f>
        <v>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148</v>
      </c>
      <c r="C70" s="16">
        <f t="shared" ref="C70:E71" ca="1" si="4">INDIRECT(CONCATENATE("'ALL DATA'!",Y$1,$N70))</f>
        <v>0.79503798830094796</v>
      </c>
      <c r="D70" s="16">
        <f t="shared" ca="1" si="4"/>
        <v>0.85403206508734142</v>
      </c>
      <c r="E70" s="16">
        <f t="shared" ca="1" si="4"/>
        <v>0.89273308689784669</v>
      </c>
      <c r="N70" s="25">
        <f>6+8*($M$1-1)</f>
        <v>14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145</v>
      </c>
      <c r="C71" s="16">
        <f t="shared" ca="1" si="4"/>
        <v>0.79761904761904767</v>
      </c>
      <c r="D71" s="16">
        <f t="shared" ca="1" si="4"/>
        <v>0.84922394678492241</v>
      </c>
      <c r="E71" s="16">
        <f t="shared" ca="1" si="4"/>
        <v>0.88713318284424381</v>
      </c>
      <c r="N71" s="25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8b. College Enrollment Rates in the First Two Years after High School Graduation for Class 2011 and 2012,  Student-Weighted Totals</v>
      </c>
      <c r="N74" s="25">
        <f>3+5*($M$1-1)</f>
        <v>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61264</v>
      </c>
      <c r="C76" s="16">
        <f t="shared" ca="1" si="5"/>
        <v>0.84372551580047006</v>
      </c>
      <c r="D76" s="16">
        <f t="shared" ca="1" si="5"/>
        <v>0.70081940454426739</v>
      </c>
      <c r="E76" s="16">
        <f t="shared" ca="1" si="5"/>
        <v>0.14290611125620267</v>
      </c>
      <c r="F76" s="16">
        <f t="shared" ca="1" si="5"/>
        <v>0.29557325672499346</v>
      </c>
      <c r="G76" s="16">
        <f t="shared" ca="1" si="5"/>
        <v>0.5481522590754766</v>
      </c>
      <c r="H76" s="16">
        <f t="shared" ca="1" si="5"/>
        <v>0.66404413685035257</v>
      </c>
      <c r="I76" s="16">
        <f t="shared" ca="1" si="5"/>
        <v>0.17968137895011752</v>
      </c>
      <c r="K76" s="5"/>
      <c r="L76" s="5"/>
      <c r="N76" s="25">
        <f>6+8*($M$1-1)</f>
        <v>14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60591</v>
      </c>
      <c r="C77" s="16">
        <f t="shared" ca="1" si="5"/>
        <v>0.84321103794292884</v>
      </c>
      <c r="D77" s="16">
        <f t="shared" ca="1" si="5"/>
        <v>0.70444455447178622</v>
      </c>
      <c r="E77" s="16">
        <f t="shared" ca="1" si="5"/>
        <v>0.13876648347114257</v>
      </c>
      <c r="F77" s="16">
        <f t="shared" ca="1" si="5"/>
        <v>0.30088627023815417</v>
      </c>
      <c r="G77" s="16">
        <f t="shared" ca="1" si="5"/>
        <v>0.54232476770477467</v>
      </c>
      <c r="H77" s="16">
        <f t="shared" ca="1" si="5"/>
        <v>0.66376194484329354</v>
      </c>
      <c r="I77" s="16">
        <f t="shared" ca="1" si="5"/>
        <v>0.17944909309963525</v>
      </c>
      <c r="K77" s="5"/>
      <c r="L77" s="5"/>
      <c r="N77" s="25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9a. Persistence Rates from First to Second Year of College for Class of 2012, School Percentile Distribution</v>
      </c>
      <c r="N101" s="25">
        <f>4+5*($M$1-1)</f>
        <v>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145</v>
      </c>
      <c r="C103" s="16">
        <f t="shared" ref="C103:E103" ca="1" si="6">INDIRECT(CONCATENATE("'ALL DATA'!",Y$1,$N103))</f>
        <v>0.87723785166240409</v>
      </c>
      <c r="D103" s="16">
        <f t="shared" ca="1" si="6"/>
        <v>0.9147005444646098</v>
      </c>
      <c r="E103" s="16">
        <f t="shared" ca="1" si="6"/>
        <v>0.93829401088929221</v>
      </c>
      <c r="N103" s="25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9b. Persistence Rates from First to Second Year of College for Class of 2012, Student-Weighted Totals</v>
      </c>
      <c r="N106" s="25">
        <f>4+5*($M$1-1)</f>
        <v>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48707</v>
      </c>
      <c r="C108" s="16">
        <f t="shared" ca="1" si="7"/>
        <v>0.91249717699714616</v>
      </c>
      <c r="D108" s="16">
        <f t="shared" ca="1" si="7"/>
        <v>0.90582617471139881</v>
      </c>
      <c r="E108" s="16">
        <f t="shared" ca="1" si="7"/>
        <v>0.94603960396039599</v>
      </c>
      <c r="F108" s="16">
        <f t="shared" ca="1" si="7"/>
        <v>0.82582275434691055</v>
      </c>
      <c r="G108" s="16">
        <f t="shared" ca="1" si="7"/>
        <v>0.95739574892476464</v>
      </c>
      <c r="H108" s="16">
        <f t="shared" ca="1" si="7"/>
        <v>0.90430197347812469</v>
      </c>
      <c r="I108" s="16">
        <f t="shared" ca="1" si="7"/>
        <v>0.94268679680738532</v>
      </c>
      <c r="K108" s="5"/>
      <c r="L108" s="5"/>
      <c r="N108" s="25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10a. Six-Year Completion Rates for Class of 2008, School Percentile Distribution</v>
      </c>
      <c r="N132" s="25">
        <f>5+5*($M$1-1)</f>
        <v>10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189</v>
      </c>
      <c r="C134" s="16">
        <f t="shared" ref="C134:E134" ca="1" si="8">INDIRECT(CONCATENATE("'ALL DATA'!",Y$1,$N134))</f>
        <v>0.40888888888888891</v>
      </c>
      <c r="D134" s="16">
        <f t="shared" ca="1" si="8"/>
        <v>0.48799999999999999</v>
      </c>
      <c r="E134" s="16">
        <f t="shared" ca="1" si="8"/>
        <v>0.58914728682170547</v>
      </c>
      <c r="N134" s="25">
        <f>9+8*($M$1-1)</f>
        <v>17</v>
      </c>
    </row>
    <row r="137" spans="1:29" ht="15.75" thickBot="1" x14ac:dyDescent="0.3">
      <c r="A137" s="11" t="str">
        <f>CONCATENATE("Table ",N137,"b. Six-Year Completion Rates for Class of 2008, Student-Weighted Totals")</f>
        <v>Table 10b. Six-Year Completion Rates for Class of 2008, Student-Weighted Totals</v>
      </c>
      <c r="N137" s="25">
        <f>5+5*($M$1-1)</f>
        <v>10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79238</v>
      </c>
      <c r="C139" s="16">
        <f t="shared" ca="1" si="9"/>
        <v>0.50583053585400939</v>
      </c>
      <c r="D139" s="16">
        <f t="shared" ca="1" si="9"/>
        <v>0.39025467578686995</v>
      </c>
      <c r="E139" s="16">
        <f t="shared" ca="1" si="9"/>
        <v>0.1155758600671395</v>
      </c>
      <c r="F139" s="16">
        <f t="shared" ca="1" si="9"/>
        <v>7.5645523612408186E-2</v>
      </c>
      <c r="G139" s="16">
        <f t="shared" ca="1" si="9"/>
        <v>0.43018501224160127</v>
      </c>
      <c r="H139" s="16">
        <f t="shared" ca="1" si="9"/>
        <v>0.37709179938918197</v>
      </c>
      <c r="I139" s="16">
        <f t="shared" ca="1" si="9"/>
        <v>0.12873873646482747</v>
      </c>
      <c r="K139" s="5"/>
      <c r="L139" s="5"/>
      <c r="N139" s="25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Poverty, High Minority, Suburban Schools</v>
      </c>
      <c r="M1" s="28">
        <v>3</v>
      </c>
      <c r="N1" s="25">
        <f>2+8*($M$1-1)</f>
        <v>18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11a. College Enrollment Rates in the First Fall after High School Graduation for Classes 2013 and 2014, School Percentile Distribution</v>
      </c>
      <c r="N2" s="25">
        <f>1+5*($M$1-1)</f>
        <v>11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8</v>
      </c>
      <c r="C4" s="16">
        <f t="shared" ref="C4:E5" ca="1" si="0">INDIRECT(CONCATENATE("'ALL DATA'!",Y$1,$N4))</f>
        <v>0.71719891541763947</v>
      </c>
      <c r="D4" s="16">
        <f t="shared" ca="1" si="0"/>
        <v>0.76626272164515785</v>
      </c>
      <c r="E4" s="16">
        <f t="shared" ca="1" si="0"/>
        <v>0.7993820063236563</v>
      </c>
      <c r="N4" s="25">
        <f>2+8*($M$1-1)</f>
        <v>18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6</v>
      </c>
      <c r="C5" s="16">
        <f t="shared" ca="1" si="0"/>
        <v>0.70177838577291385</v>
      </c>
      <c r="D5" s="16">
        <f t="shared" ca="1" si="0"/>
        <v>0.7463023786971088</v>
      </c>
      <c r="E5" s="16">
        <f t="shared" ca="1" si="0"/>
        <v>0.78705636743215035</v>
      </c>
      <c r="N5" s="25">
        <f>3+8*($M$1-1)</f>
        <v>19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11b. College Enrollment Rates in the First Fall after High School Graduation for Classes 2013 and 2014, Student-Weighted Totals</v>
      </c>
      <c r="N8" s="25">
        <f>1+5*($M$1-1)</f>
        <v>11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3947</v>
      </c>
      <c r="C10" s="16">
        <f t="shared" ca="1" si="1"/>
        <v>0.74157588041550548</v>
      </c>
      <c r="D10" s="16">
        <f t="shared" ca="1" si="1"/>
        <v>0.58424119584494549</v>
      </c>
      <c r="E10" s="16">
        <f t="shared" ca="1" si="1"/>
        <v>0.15733468457055991</v>
      </c>
      <c r="F10" s="16">
        <f t="shared" ca="1" si="1"/>
        <v>0.27058525462376487</v>
      </c>
      <c r="G10" s="16">
        <f t="shared" ca="1" si="1"/>
        <v>0.47099062579174056</v>
      </c>
      <c r="H10" s="16">
        <f t="shared" ca="1" si="1"/>
        <v>0.55485178616670894</v>
      </c>
      <c r="I10" s="16">
        <f t="shared" ca="1" si="1"/>
        <v>0.18672409424879655</v>
      </c>
      <c r="N10" s="25">
        <f>2+8*($M$1-1)</f>
        <v>18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3362</v>
      </c>
      <c r="C11" s="16">
        <f t="shared" ca="1" si="1"/>
        <v>0.7242712671029149</v>
      </c>
      <c r="D11" s="16">
        <f t="shared" ca="1" si="1"/>
        <v>0.62224866151100533</v>
      </c>
      <c r="E11" s="16">
        <f t="shared" ca="1" si="1"/>
        <v>0.10202260559190958</v>
      </c>
      <c r="F11" s="16">
        <f t="shared" ca="1" si="1"/>
        <v>0.28703152885187388</v>
      </c>
      <c r="G11" s="16">
        <f t="shared" ca="1" si="1"/>
        <v>0.43723973825104107</v>
      </c>
      <c r="H11" s="16">
        <f t="shared" ca="1" si="1"/>
        <v>0.58804283164782867</v>
      </c>
      <c r="I11" s="16">
        <f t="shared" ca="1" si="1"/>
        <v>0.13622843545508626</v>
      </c>
      <c r="J11" s="29"/>
      <c r="K11" s="29"/>
      <c r="L11" s="29"/>
      <c r="M11" s="25"/>
      <c r="N11" s="25">
        <f>3+8*($M$1-1)</f>
        <v>19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12a. College Enrollment Rates in the First Year after High School Graduation for Classes 2012 and 2013, School Percentile Distribution</v>
      </c>
      <c r="N35" s="25">
        <f>2+5*($M$1-1)</f>
        <v>12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55</v>
      </c>
      <c r="C37" s="16">
        <f t="shared" ref="C37:E38" ca="1" si="2">INDIRECT(CONCATENATE("'ALL DATA'!",Y$1,$N37))</f>
        <v>0.59880239520958078</v>
      </c>
      <c r="D37" s="16">
        <f t="shared" ca="1" si="2"/>
        <v>0.68412438625204586</v>
      </c>
      <c r="E37" s="16">
        <f t="shared" ca="1" si="2"/>
        <v>0.77042801556420237</v>
      </c>
      <c r="N37" s="25">
        <f>4+8*($M$1-1)</f>
        <v>20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8</v>
      </c>
      <c r="C38" s="16">
        <f t="shared" ca="1" si="2"/>
        <v>0.76299773952356109</v>
      </c>
      <c r="D38" s="16">
        <f t="shared" ca="1" si="2"/>
        <v>0.80797471254790865</v>
      </c>
      <c r="E38" s="16">
        <f t="shared" ca="1" si="2"/>
        <v>0.83977941724420591</v>
      </c>
      <c r="N38" s="25">
        <f>5+8*($M$1-1)</f>
        <v>21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12b. College Enrollment Rates in the First Year after High School Graduation for Classes 2012 and 2013,  Student-Weighted Totals</v>
      </c>
      <c r="N41" s="25">
        <f>2+5*($M$1-1)</f>
        <v>12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24201</v>
      </c>
      <c r="C43" s="16">
        <f t="shared" ca="1" si="3"/>
        <v>0.68571546630304536</v>
      </c>
      <c r="D43" s="16">
        <f t="shared" ca="1" si="3"/>
        <v>0.61534647328622782</v>
      </c>
      <c r="E43" s="16">
        <f t="shared" ca="1" si="3"/>
        <v>7.0368993016817483E-2</v>
      </c>
      <c r="F43" s="16">
        <f t="shared" ca="1" si="3"/>
        <v>0.3596958803355233</v>
      </c>
      <c r="G43" s="16">
        <f t="shared" ca="1" si="3"/>
        <v>0.32601958596752201</v>
      </c>
      <c r="H43" s="16">
        <f t="shared" ca="1" si="3"/>
        <v>0.61080120656171233</v>
      </c>
      <c r="I43" s="16">
        <f t="shared" ca="1" si="3"/>
        <v>7.4914259741333006E-2</v>
      </c>
      <c r="N43" s="25">
        <f>4+8*($M$1-1)</f>
        <v>20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3947</v>
      </c>
      <c r="C44" s="16">
        <f t="shared" ca="1" si="3"/>
        <v>0.78591335191284517</v>
      </c>
      <c r="D44" s="16">
        <f t="shared" ca="1" si="3"/>
        <v>0.62452495566252852</v>
      </c>
      <c r="E44" s="16">
        <f t="shared" ca="1" si="3"/>
        <v>0.1613883962503167</v>
      </c>
      <c r="F44" s="16">
        <f t="shared" ca="1" si="3"/>
        <v>0.30580187484165189</v>
      </c>
      <c r="G44" s="16">
        <f t="shared" ca="1" si="3"/>
        <v>0.48011147707119334</v>
      </c>
      <c r="H44" s="16">
        <f t="shared" ca="1" si="3"/>
        <v>0.59361540410438307</v>
      </c>
      <c r="I44" s="16">
        <f t="shared" ca="1" si="3"/>
        <v>0.19229794780846213</v>
      </c>
      <c r="N44" s="25">
        <f>5+8*($M$1-1)</f>
        <v>21</v>
      </c>
    </row>
    <row r="47" spans="1:14" x14ac:dyDescent="0.25">
      <c r="A47" s="29" t="str">
        <f>CONCATENATE("Figure ", RIGHT(A41,LEN(A41)-6))</f>
        <v>Figure 12b.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13a. College Enrollment Rates in the First Two Years after High School Graduation for Classes 2011 and 2012,  School Percentile Distribution</v>
      </c>
      <c r="N68" s="25">
        <f>3+5*($M$1-1)</f>
        <v>13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15</v>
      </c>
      <c r="C70" s="16">
        <f t="shared" ref="C70:E71" ca="1" si="4">INDIRECT(CONCATENATE("'ALL DATA'!",Y$1,$N70))</f>
        <v>0.67432950191570884</v>
      </c>
      <c r="D70" s="16">
        <f t="shared" ca="1" si="4"/>
        <v>0.76443057722308894</v>
      </c>
      <c r="E70" s="16">
        <f t="shared" ca="1" si="4"/>
        <v>0.80327868852459017</v>
      </c>
      <c r="N70" s="25">
        <f>6+8*($M$1-1)</f>
        <v>22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55</v>
      </c>
      <c r="C71" s="16">
        <f t="shared" ca="1" si="4"/>
        <v>0.65936254980079678</v>
      </c>
      <c r="D71" s="16">
        <f t="shared" ca="1" si="4"/>
        <v>0.75</v>
      </c>
      <c r="E71" s="16">
        <f t="shared" ca="1" si="4"/>
        <v>0.82129277566539927</v>
      </c>
      <c r="N71" s="25">
        <f>7+8*($M$1-1)</f>
        <v>23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13b. College Enrollment Rates in the First Two Years after High School Graduation for Class 2011 and 2012,  Student-Weighted Totals</v>
      </c>
      <c r="N74" s="25">
        <f>3+5*($M$1-1)</f>
        <v>13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7407</v>
      </c>
      <c r="C76" s="16">
        <f t="shared" ca="1" si="5"/>
        <v>0.73255029026596463</v>
      </c>
      <c r="D76" s="16">
        <f t="shared" ca="1" si="5"/>
        <v>0.64439044147428104</v>
      </c>
      <c r="E76" s="16">
        <f t="shared" ca="1" si="5"/>
        <v>8.8159848791683537E-2</v>
      </c>
      <c r="F76" s="16">
        <f t="shared" ca="1" si="5"/>
        <v>0.33778857837181048</v>
      </c>
      <c r="G76" s="16">
        <f t="shared" ca="1" si="5"/>
        <v>0.39476171189415415</v>
      </c>
      <c r="H76" s="16">
        <f t="shared" ca="1" si="5"/>
        <v>0.61104360739840691</v>
      </c>
      <c r="I76" s="16">
        <f t="shared" ca="1" si="5"/>
        <v>0.12150668286755771</v>
      </c>
      <c r="K76" s="5"/>
      <c r="L76" s="5"/>
      <c r="N76" s="25">
        <f>6+8*($M$1-1)</f>
        <v>22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24201</v>
      </c>
      <c r="C77" s="16">
        <f t="shared" ca="1" si="5"/>
        <v>0.74658071980496676</v>
      </c>
      <c r="D77" s="16">
        <f t="shared" ca="1" si="5"/>
        <v>0.67071608611214417</v>
      </c>
      <c r="E77" s="16">
        <f t="shared" ca="1" si="5"/>
        <v>7.5864633692822606E-2</v>
      </c>
      <c r="F77" s="16">
        <f t="shared" ca="1" si="5"/>
        <v>0.40882608156687739</v>
      </c>
      <c r="G77" s="16">
        <f t="shared" ca="1" si="5"/>
        <v>0.33775463823808932</v>
      </c>
      <c r="H77" s="16">
        <f t="shared" ca="1" si="5"/>
        <v>0.66509648361637952</v>
      </c>
      <c r="I77" s="16">
        <f t="shared" ca="1" si="5"/>
        <v>8.1484236188587245E-2</v>
      </c>
      <c r="K77" s="5"/>
      <c r="L77" s="5"/>
      <c r="N77" s="25">
        <f>7+8*($M$1-1)</f>
        <v>23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14a. Persistence Rates from First to Second Year of College for Class of 2012, School Percentile Distribution</v>
      </c>
      <c r="N101" s="25">
        <f>4+5*($M$1-1)</f>
        <v>14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55</v>
      </c>
      <c r="C103" s="16">
        <f t="shared" ref="C103:E103" ca="1" si="6">INDIRECT(CONCATENATE("'ALL DATA'!",Y$1,$N103))</f>
        <v>0.8262032085561497</v>
      </c>
      <c r="D103" s="16">
        <f t="shared" ca="1" si="6"/>
        <v>0.85747126436781607</v>
      </c>
      <c r="E103" s="16">
        <f t="shared" ca="1" si="6"/>
        <v>0.90096618357487923</v>
      </c>
      <c r="N103" s="25">
        <f>8+8*($M$1-1)</f>
        <v>24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14b. Persistence Rates from First to Second Year of College for Class of 2012, Student-Weighted Totals</v>
      </c>
      <c r="N106" s="25">
        <f>4+5*($M$1-1)</f>
        <v>14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16595</v>
      </c>
      <c r="C108" s="16">
        <f t="shared" ca="1" si="7"/>
        <v>0.86242844230189819</v>
      </c>
      <c r="D108" s="16">
        <f t="shared" ca="1" si="7"/>
        <v>0.85770883695944133</v>
      </c>
      <c r="E108" s="16">
        <f t="shared" ca="1" si="7"/>
        <v>0.90369935408103352</v>
      </c>
      <c r="F108" s="16">
        <f t="shared" ca="1" si="7"/>
        <v>0.80493968983342912</v>
      </c>
      <c r="G108" s="16">
        <f t="shared" ca="1" si="7"/>
        <v>0.92585551330798477</v>
      </c>
      <c r="H108" s="16">
        <f t="shared" ca="1" si="7"/>
        <v>0.85624408063861457</v>
      </c>
      <c r="I108" s="16">
        <f t="shared" ca="1" si="7"/>
        <v>0.91285162713734147</v>
      </c>
      <c r="K108" s="5"/>
      <c r="L108" s="5"/>
      <c r="N108" s="25">
        <f>8+8*($M$1-1)</f>
        <v>24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15a. Six-Year Completion Rates for Class of 2008, School Percentile Distribution</v>
      </c>
      <c r="N132" s="25">
        <f>5+5*($M$1-1)</f>
        <v>15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14</v>
      </c>
      <c r="C134" s="16">
        <f t="shared" ref="C134:E134" ca="1" si="8">INDIRECT(CONCATENATE("'ALL DATA'!",Y$1,$N134))</f>
        <v>0.33381924198250729</v>
      </c>
      <c r="D134" s="16">
        <f t="shared" ca="1" si="8"/>
        <v>0.44448593477719689</v>
      </c>
      <c r="E134" s="16">
        <f t="shared" ca="1" si="8"/>
        <v>0.51655629139072845</v>
      </c>
      <c r="N134" s="25">
        <f>9+8*($M$1-1)</f>
        <v>25</v>
      </c>
    </row>
    <row r="137" spans="1:29" ht="15.75" thickBot="1" x14ac:dyDescent="0.3">
      <c r="A137" s="11" t="str">
        <f>CONCATENATE("Table ",N137,"b. Six-Year Completion Rates for Class of 2008, Student-Weighted Totals")</f>
        <v>Table 15b. Six-Year Completion Rates for Class of 2008, Student-Weighted Totals</v>
      </c>
      <c r="N137" s="25">
        <f>5+5*($M$1-1)</f>
        <v>15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5639</v>
      </c>
      <c r="C139" s="16">
        <f t="shared" ca="1" si="9"/>
        <v>0.43341017910977125</v>
      </c>
      <c r="D139" s="16">
        <f t="shared" ca="1" si="9"/>
        <v>0.31264408583082109</v>
      </c>
      <c r="E139" s="16">
        <f t="shared" ca="1" si="9"/>
        <v>0.12076609327895017</v>
      </c>
      <c r="F139" s="16">
        <f t="shared" ca="1" si="9"/>
        <v>6.4550452207838269E-2</v>
      </c>
      <c r="G139" s="16">
        <f t="shared" ca="1" si="9"/>
        <v>0.36885972690193297</v>
      </c>
      <c r="H139" s="16">
        <f t="shared" ca="1" si="9"/>
        <v>0.28196488739138142</v>
      </c>
      <c r="I139" s="16">
        <f t="shared" ca="1" si="9"/>
        <v>0.15144529171838977</v>
      </c>
      <c r="K139" s="5"/>
      <c r="L139" s="5"/>
      <c r="N139" s="25">
        <f>9+8*($M$1-1)</f>
        <v>25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Poverty, Low Minority, Suburban Schools</v>
      </c>
      <c r="M1" s="28">
        <v>4</v>
      </c>
      <c r="N1" s="25">
        <f>2+8*($M$1-1)</f>
        <v>26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16a. College Enrollment Rates in the First Fall after High School Graduation for Classes 2013 and 2014, School Percentile Distribution</v>
      </c>
      <c r="N2" s="25">
        <f>1+5*($M$1-1)</f>
        <v>16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392</v>
      </c>
      <c r="C4" s="16">
        <f t="shared" ref="C4:E5" ca="1" si="0">INDIRECT(CONCATENATE("'ALL DATA'!",Y$1,$N4))</f>
        <v>0.73405440285150214</v>
      </c>
      <c r="D4" s="16">
        <f t="shared" ca="1" si="0"/>
        <v>0.79829545454545459</v>
      </c>
      <c r="E4" s="16">
        <f t="shared" ca="1" si="0"/>
        <v>0.8489260368283309</v>
      </c>
      <c r="N4" s="25">
        <f>2+8*($M$1-1)</f>
        <v>26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331</v>
      </c>
      <c r="C5" s="16">
        <f t="shared" ca="1" si="0"/>
        <v>0.73444613050075869</v>
      </c>
      <c r="D5" s="16">
        <f t="shared" ca="1" si="0"/>
        <v>0.78973105134474331</v>
      </c>
      <c r="E5" s="16">
        <f t="shared" ca="1" si="0"/>
        <v>0.84450063211125159</v>
      </c>
      <c r="N5" s="25">
        <f>3+8*($M$1-1)</f>
        <v>27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16b. College Enrollment Rates in the First Fall after High School Graduation for Classes 2013 and 2014, Student-Weighted Totals</v>
      </c>
      <c r="N8" s="25">
        <f>1+5*($M$1-1)</f>
        <v>16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156877</v>
      </c>
      <c r="C10" s="16">
        <f t="shared" ca="1" si="1"/>
        <v>0.78750231072751264</v>
      </c>
      <c r="D10" s="16">
        <f t="shared" ca="1" si="1"/>
        <v>0.59922742020818853</v>
      </c>
      <c r="E10" s="16">
        <f t="shared" ca="1" si="1"/>
        <v>0.18827489051932406</v>
      </c>
      <c r="F10" s="16">
        <f t="shared" ca="1" si="1"/>
        <v>0.19884368008057268</v>
      </c>
      <c r="G10" s="16">
        <f t="shared" ca="1" si="1"/>
        <v>0.58865863064693991</v>
      </c>
      <c r="H10" s="16">
        <f t="shared" ca="1" si="1"/>
        <v>0.55630207104929341</v>
      </c>
      <c r="I10" s="16">
        <f t="shared" ca="1" si="1"/>
        <v>0.23120023967821923</v>
      </c>
      <c r="N10" s="25">
        <f>2+8*($M$1-1)</f>
        <v>26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127730</v>
      </c>
      <c r="C11" s="16">
        <f t="shared" ca="1" si="1"/>
        <v>0.78721521960385188</v>
      </c>
      <c r="D11" s="16">
        <f t="shared" ca="1" si="1"/>
        <v>0.6079855946136381</v>
      </c>
      <c r="E11" s="16">
        <f t="shared" ca="1" si="1"/>
        <v>0.17922962499021372</v>
      </c>
      <c r="F11" s="16">
        <f t="shared" ca="1" si="1"/>
        <v>0.19764346668754404</v>
      </c>
      <c r="G11" s="16">
        <f t="shared" ca="1" si="1"/>
        <v>0.58957175291630781</v>
      </c>
      <c r="H11" s="16">
        <f t="shared" ca="1" si="1"/>
        <v>0.55612620371095278</v>
      </c>
      <c r="I11" s="16">
        <f t="shared" ca="1" si="1"/>
        <v>0.2310890158928991</v>
      </c>
      <c r="J11" s="29"/>
      <c r="K11" s="29"/>
      <c r="L11" s="29"/>
      <c r="M11" s="25"/>
      <c r="N11" s="25">
        <f>3+8*($M$1-1)</f>
        <v>27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17a. College Enrollment Rates in the First Year after High School Graduation for Classes 2012 and 2013, School Percentile Distribution</v>
      </c>
      <c r="N35" s="25">
        <f>2+5*($M$1-1)</f>
        <v>17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364</v>
      </c>
      <c r="C37" s="16">
        <f t="shared" ref="C37:E38" ca="1" si="2">INDIRECT(CONCATENATE("'ALL DATA'!",Y$1,$N37))</f>
        <v>0.77297804370975109</v>
      </c>
      <c r="D37" s="16">
        <f t="shared" ca="1" si="2"/>
        <v>0.82676781119687692</v>
      </c>
      <c r="E37" s="16">
        <f t="shared" ca="1" si="2"/>
        <v>0.86938176481379559</v>
      </c>
      <c r="N37" s="25">
        <f>4+8*($M$1-1)</f>
        <v>28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392</v>
      </c>
      <c r="C38" s="16">
        <f t="shared" ca="1" si="2"/>
        <v>0.77312755270034539</v>
      </c>
      <c r="D38" s="16">
        <f t="shared" ca="1" si="2"/>
        <v>0.83038716162351389</v>
      </c>
      <c r="E38" s="16">
        <f t="shared" ca="1" si="2"/>
        <v>0.87264628336782124</v>
      </c>
      <c r="N38" s="25">
        <f>5+8*($M$1-1)</f>
        <v>29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17b. College Enrollment Rates in the First Year after High School Graduation for Classes 2012 and 2013,  Student-Weighted Totals</v>
      </c>
      <c r="N41" s="25">
        <f>2+5*($M$1-1)</f>
        <v>17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145461</v>
      </c>
      <c r="C43" s="16">
        <f t="shared" ca="1" si="3"/>
        <v>0.81364076969084498</v>
      </c>
      <c r="D43" s="16">
        <f t="shared" ca="1" si="3"/>
        <v>0.61407525041076305</v>
      </c>
      <c r="E43" s="16">
        <f t="shared" ca="1" si="3"/>
        <v>0.19956551928008195</v>
      </c>
      <c r="F43" s="16">
        <f t="shared" ca="1" si="3"/>
        <v>0.22157141776833653</v>
      </c>
      <c r="G43" s="16">
        <f t="shared" ca="1" si="3"/>
        <v>0.59206935192250842</v>
      </c>
      <c r="H43" s="16">
        <f t="shared" ca="1" si="3"/>
        <v>0.57677315569121623</v>
      </c>
      <c r="I43" s="16">
        <f t="shared" ca="1" si="3"/>
        <v>0.23686761399962877</v>
      </c>
      <c r="N43" s="25">
        <f>4+8*($M$1-1)</f>
        <v>28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156877</v>
      </c>
      <c r="C44" s="16">
        <f t="shared" ca="1" si="3"/>
        <v>0.81829076282692814</v>
      </c>
      <c r="D44" s="16">
        <f t="shared" ca="1" si="3"/>
        <v>0.62545178706885007</v>
      </c>
      <c r="E44" s="16">
        <f t="shared" ca="1" si="3"/>
        <v>0.19283897575807799</v>
      </c>
      <c r="F44" s="16">
        <f t="shared" ca="1" si="3"/>
        <v>0.21576139268343988</v>
      </c>
      <c r="G44" s="16">
        <f t="shared" ca="1" si="3"/>
        <v>0.60252937014348817</v>
      </c>
      <c r="H44" s="16">
        <f t="shared" ca="1" si="3"/>
        <v>0.58099657693607099</v>
      </c>
      <c r="I44" s="16">
        <f t="shared" ca="1" si="3"/>
        <v>0.23729418589085716</v>
      </c>
      <c r="N44" s="25">
        <f>5+8*($M$1-1)</f>
        <v>29</v>
      </c>
    </row>
    <row r="47" spans="1:14" x14ac:dyDescent="0.25">
      <c r="A47" s="29" t="str">
        <f>CONCATENATE("Figure ", RIGHT(A41,LEN(A41)-6))</f>
        <v>Figure 17b.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18a. College Enrollment Rates in the First Two Years after High School Graduation for Classes 2011 and 2012,  School Percentile Distribution</v>
      </c>
      <c r="N68" s="25">
        <f>3+5*($M$1-1)</f>
        <v>18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374</v>
      </c>
      <c r="C70" s="16">
        <f t="shared" ref="C70:E71" ca="1" si="4">INDIRECT(CONCATENATE("'ALL DATA'!",Y$1,$N70))</f>
        <v>0.8007518796992481</v>
      </c>
      <c r="D70" s="16">
        <f t="shared" ca="1" si="4"/>
        <v>0.85693210574489853</v>
      </c>
      <c r="E70" s="16">
        <f t="shared" ca="1" si="4"/>
        <v>0.89577464788732397</v>
      </c>
      <c r="N70" s="25">
        <f>6+8*($M$1-1)</f>
        <v>30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364</v>
      </c>
      <c r="C71" s="16">
        <f t="shared" ca="1" si="4"/>
        <v>0.81447455936148994</v>
      </c>
      <c r="D71" s="16">
        <f t="shared" ca="1" si="4"/>
        <v>0.86405128205128201</v>
      </c>
      <c r="E71" s="16">
        <f t="shared" ca="1" si="4"/>
        <v>0.9003750733383622</v>
      </c>
      <c r="N71" s="25">
        <f>7+8*($M$1-1)</f>
        <v>31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18b. College Enrollment Rates in the First Two Years after High School Graduation for Class 2011 and 2012,  Student-Weighted Totals</v>
      </c>
      <c r="N74" s="25">
        <f>3+5*($M$1-1)</f>
        <v>18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150409</v>
      </c>
      <c r="C76" s="16">
        <f t="shared" ca="1" si="5"/>
        <v>0.84233656230677689</v>
      </c>
      <c r="D76" s="16">
        <f t="shared" ca="1" si="5"/>
        <v>0.6444561163228264</v>
      </c>
      <c r="E76" s="16">
        <f t="shared" ca="1" si="5"/>
        <v>0.19788044598395044</v>
      </c>
      <c r="F76" s="16">
        <f t="shared" ca="1" si="5"/>
        <v>0.2450451768178766</v>
      </c>
      <c r="G76" s="16">
        <f t="shared" ca="1" si="5"/>
        <v>0.59729138548890026</v>
      </c>
      <c r="H76" s="16">
        <f t="shared" ca="1" si="5"/>
        <v>0.61368003244486702</v>
      </c>
      <c r="I76" s="16">
        <f t="shared" ca="1" si="5"/>
        <v>0.22865652986190985</v>
      </c>
      <c r="K76" s="5"/>
      <c r="L76" s="5"/>
      <c r="N76" s="25">
        <f>6+8*($M$1-1)</f>
        <v>30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145461</v>
      </c>
      <c r="C77" s="16">
        <f t="shared" ca="1" si="5"/>
        <v>0.85024164552697978</v>
      </c>
      <c r="D77" s="16">
        <f t="shared" ca="1" si="5"/>
        <v>0.64336832553055456</v>
      </c>
      <c r="E77" s="16">
        <f t="shared" ca="1" si="5"/>
        <v>0.20687331999642516</v>
      </c>
      <c r="F77" s="16">
        <f t="shared" ca="1" si="5"/>
        <v>0.24298609249214567</v>
      </c>
      <c r="G77" s="16">
        <f t="shared" ca="1" si="5"/>
        <v>0.60725555303483403</v>
      </c>
      <c r="H77" s="16">
        <f t="shared" ca="1" si="5"/>
        <v>0.60464316895937742</v>
      </c>
      <c r="I77" s="16">
        <f t="shared" ca="1" si="5"/>
        <v>0.24559847656760231</v>
      </c>
      <c r="K77" s="5"/>
      <c r="L77" s="5"/>
      <c r="N77" s="25">
        <f>7+8*($M$1-1)</f>
        <v>31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19a. Persistence Rates from First to Second Year of College for Class of 2012, School Percentile Distribution</v>
      </c>
      <c r="N101" s="25">
        <f>4+5*($M$1-1)</f>
        <v>19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364</v>
      </c>
      <c r="C103" s="16">
        <f t="shared" ref="C103:E103" ca="1" si="6">INDIRECT(CONCATENATE("'ALL DATA'!",Y$1,$N103))</f>
        <v>0.88905085843861353</v>
      </c>
      <c r="D103" s="16">
        <f t="shared" ca="1" si="6"/>
        <v>0.91666666666666663</v>
      </c>
      <c r="E103" s="16">
        <f t="shared" ca="1" si="6"/>
        <v>0.94238672286617486</v>
      </c>
      <c r="N103" s="25">
        <f>8+8*($M$1-1)</f>
        <v>32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19b. Persistence Rates from First to Second Year of College for Class of 2012, Student-Weighted Totals</v>
      </c>
      <c r="N106" s="25">
        <f>4+5*($M$1-1)</f>
        <v>19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118353</v>
      </c>
      <c r="C108" s="16">
        <f t="shared" ca="1" si="7"/>
        <v>0.90949954796245136</v>
      </c>
      <c r="D108" s="16">
        <f t="shared" ca="1" si="7"/>
        <v>0.8963436478438046</v>
      </c>
      <c r="E108" s="16">
        <f t="shared" ca="1" si="7"/>
        <v>0.94998105342932926</v>
      </c>
      <c r="F108" s="16">
        <f t="shared" ca="1" si="7"/>
        <v>0.79534595097735028</v>
      </c>
      <c r="G108" s="16">
        <f t="shared" ca="1" si="7"/>
        <v>0.95221950001741695</v>
      </c>
      <c r="H108" s="16">
        <f t="shared" ca="1" si="7"/>
        <v>0.89171374764595102</v>
      </c>
      <c r="I108" s="16">
        <f t="shared" ca="1" si="7"/>
        <v>0.95280801044841101</v>
      </c>
      <c r="K108" s="5"/>
      <c r="L108" s="5"/>
      <c r="N108" s="25">
        <f>8+8*($M$1-1)</f>
        <v>32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20a. Six-Year Completion Rates for Class of 2008, School Percentile Distribution</v>
      </c>
      <c r="N132" s="25">
        <f>5+5*($M$1-1)</f>
        <v>20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374</v>
      </c>
      <c r="C134" s="16">
        <f t="shared" ref="C134:E134" ca="1" si="8">INDIRECT(CONCATENATE("'ALL DATA'!",Y$1,$N134))</f>
        <v>0.42857142857142855</v>
      </c>
      <c r="D134" s="16">
        <f t="shared" ca="1" si="8"/>
        <v>0.54440242463255006</v>
      </c>
      <c r="E134" s="16">
        <f t="shared" ca="1" si="8"/>
        <v>0.63047001620745546</v>
      </c>
      <c r="N134" s="25">
        <f>9+8*($M$1-1)</f>
        <v>33</v>
      </c>
    </row>
    <row r="137" spans="1:29" ht="15.75" thickBot="1" x14ac:dyDescent="0.3">
      <c r="A137" s="11" t="str">
        <f>CONCATENATE("Table ",N137,"b. Six-Year Completion Rates for Class of 2008, Student-Weighted Totals")</f>
        <v>Table 20b. Six-Year Completion Rates for Class of 2008, Student-Weighted Totals</v>
      </c>
      <c r="N137" s="25">
        <f>5+5*($M$1-1)</f>
        <v>20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149650</v>
      </c>
      <c r="C139" s="16">
        <f t="shared" ca="1" si="9"/>
        <v>0.53458737053123961</v>
      </c>
      <c r="D139" s="16">
        <f t="shared" ca="1" si="9"/>
        <v>0.38539926495155363</v>
      </c>
      <c r="E139" s="16">
        <f t="shared" ca="1" si="9"/>
        <v>0.14918810557968593</v>
      </c>
      <c r="F139" s="16">
        <f t="shared" ca="1" si="9"/>
        <v>8.4463748747076517E-2</v>
      </c>
      <c r="G139" s="16">
        <f t="shared" ca="1" si="9"/>
        <v>0.45012362178416304</v>
      </c>
      <c r="H139" s="16">
        <f t="shared" ca="1" si="9"/>
        <v>0.38430337454059471</v>
      </c>
      <c r="I139" s="16">
        <f t="shared" ca="1" si="9"/>
        <v>0.15028399599064485</v>
      </c>
      <c r="K139" s="5"/>
      <c r="L139" s="5"/>
      <c r="N139" s="25">
        <f>9+8*($M$1-1)</f>
        <v>33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Poverty, High Minority, Rural Schools</v>
      </c>
      <c r="M1" s="28">
        <v>5</v>
      </c>
      <c r="N1" s="25">
        <f>2+8*($M$1-1)</f>
        <v>34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21a. College Enrollment Rates in the First Fall after High School Graduation for Classes 2013 and 2014, School Percentile Distribution</v>
      </c>
      <c r="N2" s="25">
        <f>1+5*($M$1-1)</f>
        <v>21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3</v>
      </c>
      <c r="C4" s="16">
        <f t="shared" ref="C4:E5" ca="1" si="0">INDIRECT(CONCATENATE("'ALL DATA'!",Y$1,$N4))</f>
        <v>0.67307692307692313</v>
      </c>
      <c r="D4" s="16">
        <f t="shared" ca="1" si="0"/>
        <v>0.71153846153846156</v>
      </c>
      <c r="E4" s="16">
        <f t="shared" ca="1" si="0"/>
        <v>0.76098418277680135</v>
      </c>
      <c r="N4" s="25">
        <f>2+8*($M$1-1)</f>
        <v>34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3</v>
      </c>
      <c r="C5" s="16">
        <f t="shared" ca="1" si="0"/>
        <v>0.66666666666666663</v>
      </c>
      <c r="D5" s="16">
        <f t="shared" ca="1" si="0"/>
        <v>0.69016152716593249</v>
      </c>
      <c r="E5" s="16">
        <f t="shared" ca="1" si="0"/>
        <v>0.78534923339011931</v>
      </c>
      <c r="N5" s="25">
        <f>3+8*($M$1-1)</f>
        <v>35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21b. College Enrollment Rates in the First Fall after High School Graduation for Classes 2013 and 2014, Student-Weighted Totals</v>
      </c>
      <c r="N8" s="25">
        <f>1+5*($M$1-1)</f>
        <v>21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1453</v>
      </c>
      <c r="C10" s="16">
        <f t="shared" ca="1" si="1"/>
        <v>0.72539573296627669</v>
      </c>
      <c r="D10" s="16">
        <f t="shared" ca="1" si="1"/>
        <v>0.63317274604267038</v>
      </c>
      <c r="E10" s="16">
        <f t="shared" ca="1" si="1"/>
        <v>9.2222986923606337E-2</v>
      </c>
      <c r="F10" s="16">
        <f t="shared" ca="1" si="1"/>
        <v>0.36132140399174123</v>
      </c>
      <c r="G10" s="16">
        <f t="shared" ca="1" si="1"/>
        <v>0.36407432897453545</v>
      </c>
      <c r="H10" s="16">
        <f t="shared" ca="1" si="1"/>
        <v>0.62973158981417754</v>
      </c>
      <c r="I10" s="16">
        <f t="shared" ca="1" si="1"/>
        <v>9.5664143152099104E-2</v>
      </c>
      <c r="N10" s="25">
        <f>2+8*($M$1-1)</f>
        <v>34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1277</v>
      </c>
      <c r="C11" s="16">
        <f t="shared" ca="1" si="1"/>
        <v>0.73375097885669538</v>
      </c>
      <c r="D11" s="16">
        <f t="shared" ca="1" si="1"/>
        <v>0.67658574784651526</v>
      </c>
      <c r="E11" s="16">
        <f t="shared" ca="1" si="1"/>
        <v>5.7165231010180111E-2</v>
      </c>
      <c r="F11" s="16">
        <f t="shared" ca="1" si="1"/>
        <v>0.38449490994518404</v>
      </c>
      <c r="G11" s="16">
        <f t="shared" ca="1" si="1"/>
        <v>0.34925606891151134</v>
      </c>
      <c r="H11" s="16">
        <f t="shared" ca="1" si="1"/>
        <v>0.67580266249021148</v>
      </c>
      <c r="I11" s="16">
        <f t="shared" ca="1" si="1"/>
        <v>5.7948316366483947E-2</v>
      </c>
      <c r="J11" s="29"/>
      <c r="K11" s="29"/>
      <c r="L11" s="29"/>
      <c r="M11" s="25"/>
      <c r="N11" s="25">
        <f>3+8*($M$1-1)</f>
        <v>35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22a. College Enrollment Rates in the First Year after High School Graduation for Classes 2012 and 2013, School Percentile Distribution</v>
      </c>
      <c r="N35" s="25">
        <f>2+5*($M$1-1)</f>
        <v>22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18</v>
      </c>
      <c r="C37" s="16">
        <f t="shared" ref="C37:E38" ca="1" si="2">INDIRECT(CONCATENATE("'ALL DATA'!",Y$1,$N37))</f>
        <v>0.59587020648967548</v>
      </c>
      <c r="D37" s="16">
        <f t="shared" ca="1" si="2"/>
        <v>0.61974658237423674</v>
      </c>
      <c r="E37" s="16">
        <f t="shared" ca="1" si="2"/>
        <v>0.78109452736318408</v>
      </c>
      <c r="N37" s="25">
        <f>4+8*($M$1-1)</f>
        <v>36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3</v>
      </c>
      <c r="C38" s="16">
        <f t="shared" ca="1" si="2"/>
        <v>0.71634615384615385</v>
      </c>
      <c r="D38" s="16">
        <f t="shared" ca="1" si="2"/>
        <v>0.77366863905325445</v>
      </c>
      <c r="E38" s="16">
        <f t="shared" ca="1" si="2"/>
        <v>0.79437609841827772</v>
      </c>
      <c r="N38" s="25">
        <f>5+8*($M$1-1)</f>
        <v>37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22b. College Enrollment Rates in the First Year after High School Graduation for Classes 2012 and 2013,  Student-Weighted Totals</v>
      </c>
      <c r="N41" s="25">
        <f>2+5*($M$1-1)</f>
        <v>22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7286</v>
      </c>
      <c r="C43" s="16">
        <f t="shared" ca="1" si="3"/>
        <v>0.65440570958001643</v>
      </c>
      <c r="D43" s="16">
        <f t="shared" ca="1" si="3"/>
        <v>0.59360417238539664</v>
      </c>
      <c r="E43" s="16">
        <f t="shared" ca="1" si="3"/>
        <v>6.0801537194619816E-2</v>
      </c>
      <c r="F43" s="16">
        <f t="shared" ca="1" si="3"/>
        <v>0.33214383749656878</v>
      </c>
      <c r="G43" s="16">
        <f t="shared" ca="1" si="3"/>
        <v>0.3222618720834477</v>
      </c>
      <c r="H43" s="16">
        <f t="shared" ca="1" si="3"/>
        <v>0.58495745264891574</v>
      </c>
      <c r="I43" s="16">
        <f t="shared" ca="1" si="3"/>
        <v>6.9448256931100738E-2</v>
      </c>
      <c r="N43" s="25">
        <f>4+8*($M$1-1)</f>
        <v>36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1453</v>
      </c>
      <c r="C44" s="16">
        <f t="shared" ca="1" si="3"/>
        <v>0.77357192016517551</v>
      </c>
      <c r="D44" s="16">
        <f t="shared" ca="1" si="3"/>
        <v>0.67997247075017209</v>
      </c>
      <c r="E44" s="16">
        <f t="shared" ca="1" si="3"/>
        <v>9.3599449415003436E-2</v>
      </c>
      <c r="F44" s="16">
        <f t="shared" ca="1" si="3"/>
        <v>0.40123881624225738</v>
      </c>
      <c r="G44" s="16">
        <f t="shared" ca="1" si="3"/>
        <v>0.37233310392291807</v>
      </c>
      <c r="H44" s="16">
        <f t="shared" ca="1" si="3"/>
        <v>0.67653131452167925</v>
      </c>
      <c r="I44" s="16">
        <f t="shared" ca="1" si="3"/>
        <v>9.7040605643496217E-2</v>
      </c>
      <c r="N44" s="25">
        <f>5+8*($M$1-1)</f>
        <v>37</v>
      </c>
    </row>
    <row r="47" spans="1:14" x14ac:dyDescent="0.25">
      <c r="A47" s="29" t="str">
        <f>CONCATENATE("Figure ", RIGHT(A41,LEN(A41)-6))</f>
        <v>Figure 22b.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23a. College Enrollment Rates in the First Two Years after High School Graduation for Classes 2011 and 2012,  School Percentile Distribution</v>
      </c>
      <c r="N68" s="25">
        <f>3+5*($M$1-1)</f>
        <v>23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7</v>
      </c>
      <c r="C70" s="16">
        <f t="shared" ref="C70:E71" ca="1" si="4">INDIRECT(CONCATENATE("'ALL DATA'!",Y$1,$N70))</f>
        <v>0.59946236559139787</v>
      </c>
      <c r="D70" s="16">
        <f t="shared" ca="1" si="4"/>
        <v>0.76124567474048443</v>
      </c>
      <c r="E70" s="16">
        <f t="shared" ca="1" si="4"/>
        <v>0.83195592286501374</v>
      </c>
      <c r="N70" s="25">
        <f>6+8*($M$1-1)</f>
        <v>38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18</v>
      </c>
      <c r="C71" s="16">
        <f t="shared" ca="1" si="4"/>
        <v>0.65346534653465349</v>
      </c>
      <c r="D71" s="16">
        <f t="shared" ca="1" si="4"/>
        <v>0.69663555874611149</v>
      </c>
      <c r="E71" s="16">
        <f t="shared" ca="1" si="4"/>
        <v>0.80597014925373134</v>
      </c>
      <c r="N71" s="25">
        <f>7+8*($M$1-1)</f>
        <v>39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23b. College Enrollment Rates in the First Two Years after High School Graduation for Class 2011 and 2012,  Student-Weighted Totals</v>
      </c>
      <c r="N74" s="25">
        <f>3+5*($M$1-1)</f>
        <v>23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3098</v>
      </c>
      <c r="C76" s="16">
        <f t="shared" ca="1" si="5"/>
        <v>0.75242091672046485</v>
      </c>
      <c r="D76" s="16">
        <f t="shared" ca="1" si="5"/>
        <v>0.6736604260813428</v>
      </c>
      <c r="E76" s="16">
        <f t="shared" ca="1" si="5"/>
        <v>7.8760490639122008E-2</v>
      </c>
      <c r="F76" s="16">
        <f t="shared" ca="1" si="5"/>
        <v>0.39122014202711425</v>
      </c>
      <c r="G76" s="16">
        <f t="shared" ca="1" si="5"/>
        <v>0.36120077469335055</v>
      </c>
      <c r="H76" s="16">
        <f t="shared" ca="1" si="5"/>
        <v>0.65235635894125243</v>
      </c>
      <c r="I76" s="16">
        <f t="shared" ca="1" si="5"/>
        <v>0.1000645577792124</v>
      </c>
      <c r="K76" s="5"/>
      <c r="L76" s="5"/>
      <c r="N76" s="25">
        <f>6+8*($M$1-1)</f>
        <v>38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7286</v>
      </c>
      <c r="C77" s="16">
        <f t="shared" ca="1" si="5"/>
        <v>0.7160307438923964</v>
      </c>
      <c r="D77" s="16">
        <f t="shared" ca="1" si="5"/>
        <v>0.6480922316771891</v>
      </c>
      <c r="E77" s="16">
        <f t="shared" ca="1" si="5"/>
        <v>6.7938512215207247E-2</v>
      </c>
      <c r="F77" s="16">
        <f t="shared" ca="1" si="5"/>
        <v>0.381141916003294</v>
      </c>
      <c r="G77" s="16">
        <f t="shared" ca="1" si="5"/>
        <v>0.3348888278891024</v>
      </c>
      <c r="H77" s="16">
        <f t="shared" ca="1" si="5"/>
        <v>0.63807301674444139</v>
      </c>
      <c r="I77" s="16">
        <f t="shared" ca="1" si="5"/>
        <v>7.7957727147954986E-2</v>
      </c>
      <c r="K77" s="5"/>
      <c r="L77" s="5"/>
      <c r="N77" s="25">
        <f>7+8*($M$1-1)</f>
        <v>39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24a. Persistence Rates from First to Second Year of College for Class of 2012, School Percentile Distribution</v>
      </c>
      <c r="N101" s="25">
        <f>4+5*($M$1-1)</f>
        <v>24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18</v>
      </c>
      <c r="C103" s="16">
        <f t="shared" ref="C103:E103" ca="1" si="6">INDIRECT(CONCATENATE("'ALL DATA'!",Y$1,$N103))</f>
        <v>0.78925619834710747</v>
      </c>
      <c r="D103" s="16">
        <f t="shared" ca="1" si="6"/>
        <v>0.84656608517994658</v>
      </c>
      <c r="E103" s="16">
        <f t="shared" ca="1" si="6"/>
        <v>0.86890243902439024</v>
      </c>
      <c r="N103" s="25">
        <f>8+8*($M$1-1)</f>
        <v>40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24b. Persistence Rates from First to Second Year of College for Class of 2012, Student-Weighted Totals</v>
      </c>
      <c r="N106" s="25">
        <f>4+5*($M$1-1)</f>
        <v>24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4768</v>
      </c>
      <c r="C108" s="16">
        <f t="shared" ca="1" si="7"/>
        <v>0.83808724832214765</v>
      </c>
      <c r="D108" s="16">
        <f t="shared" ca="1" si="7"/>
        <v>0.84115606936416187</v>
      </c>
      <c r="E108" s="16">
        <f t="shared" ca="1" si="7"/>
        <v>0.80812641083521441</v>
      </c>
      <c r="F108" s="16">
        <f t="shared" ca="1" si="7"/>
        <v>0.78388429752066113</v>
      </c>
      <c r="G108" s="16">
        <f t="shared" ca="1" si="7"/>
        <v>0.89395229982964219</v>
      </c>
      <c r="H108" s="16">
        <f t="shared" ca="1" si="7"/>
        <v>0.840215861098076</v>
      </c>
      <c r="I108" s="16">
        <f t="shared" ca="1" si="7"/>
        <v>0.82015810276679846</v>
      </c>
      <c r="K108" s="5"/>
      <c r="L108" s="5"/>
      <c r="N108" s="25">
        <f>8+8*($M$1-1)</f>
        <v>40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25a. Six-Year Completion Rates for Class of 2008, School Percentile Distribution</v>
      </c>
      <c r="N132" s="25">
        <f>5+5*($M$1-1)</f>
        <v>25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7</v>
      </c>
      <c r="C134" s="16">
        <f t="shared" ref="C134:E134" ca="1" si="8">INDIRECT(CONCATENATE("'ALL DATA'!",Y$1,$N134))</f>
        <v>0.25768321513002362</v>
      </c>
      <c r="D134" s="16">
        <f t="shared" ca="1" si="8"/>
        <v>0.31506849315068491</v>
      </c>
      <c r="E134" s="16">
        <f t="shared" ca="1" si="8"/>
        <v>0.4296875</v>
      </c>
      <c r="N134" s="25">
        <f>9+8*($M$1-1)</f>
        <v>41</v>
      </c>
    </row>
    <row r="137" spans="1:29" ht="15.75" thickBot="1" x14ac:dyDescent="0.3">
      <c r="A137" s="11" t="str">
        <f>CONCATENATE("Table ",N137,"b. Six-Year Completion Rates for Class of 2008, Student-Weighted Totals")</f>
        <v>Table 25b. Six-Year Completion Rates for Class of 2008, Student-Weighted Totals</v>
      </c>
      <c r="N137" s="25">
        <f>5+5*($M$1-1)</f>
        <v>25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1755</v>
      </c>
      <c r="C139" s="16">
        <f t="shared" ca="1" si="9"/>
        <v>0.33219373219373222</v>
      </c>
      <c r="D139" s="16">
        <f t="shared" ca="1" si="9"/>
        <v>0.24501424501424501</v>
      </c>
      <c r="E139" s="16">
        <f t="shared" ca="1" si="9"/>
        <v>8.7179487179487175E-2</v>
      </c>
      <c r="F139" s="16">
        <f t="shared" ca="1" si="9"/>
        <v>5.9829059829059832E-2</v>
      </c>
      <c r="G139" s="16">
        <f t="shared" ca="1" si="9"/>
        <v>0.27236467236467238</v>
      </c>
      <c r="H139" s="16">
        <f t="shared" ca="1" si="9"/>
        <v>0.23646723646723647</v>
      </c>
      <c r="I139" s="16">
        <f t="shared" ca="1" si="9"/>
        <v>9.5726495726495733E-2</v>
      </c>
      <c r="K139" s="5"/>
      <c r="L139" s="5"/>
      <c r="N139" s="25">
        <f>9+8*($M$1-1)</f>
        <v>41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Poverty, Low Minority, Rural Schools</v>
      </c>
      <c r="M1" s="28">
        <v>6</v>
      </c>
      <c r="N1" s="25">
        <f>2+8*($M$1-1)</f>
        <v>42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26a. College Enrollment Rates in the First Fall after High School Graduation for Classes 2013 and 2014, School Percentile Distribution</v>
      </c>
      <c r="N2" s="25">
        <f>1+5*($M$1-1)</f>
        <v>26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243</v>
      </c>
      <c r="C4" s="16">
        <f t="shared" ref="C4:E5" ca="1" si="0">INDIRECT(CONCATENATE("'ALL DATA'!",Y$1,$N4))</f>
        <v>0.625</v>
      </c>
      <c r="D4" s="16">
        <f t="shared" ca="1" si="0"/>
        <v>0.72127139364303183</v>
      </c>
      <c r="E4" s="16">
        <f t="shared" ca="1" si="0"/>
        <v>0.79894179894179895</v>
      </c>
      <c r="N4" s="25">
        <f>2+8*($M$1-1)</f>
        <v>42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177</v>
      </c>
      <c r="C5" s="16">
        <f t="shared" ca="1" si="0"/>
        <v>0.6</v>
      </c>
      <c r="D5" s="16">
        <f t="shared" ca="1" si="0"/>
        <v>0.71698113207547165</v>
      </c>
      <c r="E5" s="16">
        <f t="shared" ca="1" si="0"/>
        <v>0.79166666666666663</v>
      </c>
      <c r="N5" s="25">
        <f>3+8*($M$1-1)</f>
        <v>43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26b. College Enrollment Rates in the First Fall after High School Graduation for Classes 2013 and 2014, Student-Weighted Totals</v>
      </c>
      <c r="N8" s="25">
        <f>1+5*($M$1-1)</f>
        <v>26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33317</v>
      </c>
      <c r="C10" s="16">
        <f t="shared" ca="1" si="1"/>
        <v>0.72962751748356691</v>
      </c>
      <c r="D10" s="16">
        <f t="shared" ca="1" si="1"/>
        <v>0.56580724555031969</v>
      </c>
      <c r="E10" s="16">
        <f t="shared" ca="1" si="1"/>
        <v>0.1638202719332473</v>
      </c>
      <c r="F10" s="16">
        <f t="shared" ca="1" si="1"/>
        <v>0.19635621454512711</v>
      </c>
      <c r="G10" s="16">
        <f t="shared" ca="1" si="1"/>
        <v>0.53327130293843983</v>
      </c>
      <c r="H10" s="16">
        <f t="shared" ca="1" si="1"/>
        <v>0.52366659663234982</v>
      </c>
      <c r="I10" s="16">
        <f t="shared" ca="1" si="1"/>
        <v>0.20596092085121709</v>
      </c>
      <c r="N10" s="25">
        <f>2+8*($M$1-1)</f>
        <v>42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26755</v>
      </c>
      <c r="C11" s="16">
        <f t="shared" ca="1" si="1"/>
        <v>0.73672210801719307</v>
      </c>
      <c r="D11" s="16">
        <f t="shared" ca="1" si="1"/>
        <v>0.55817604186133429</v>
      </c>
      <c r="E11" s="16">
        <f t="shared" ca="1" si="1"/>
        <v>0.17854606615585872</v>
      </c>
      <c r="F11" s="16">
        <f t="shared" ca="1" si="1"/>
        <v>0.18732947112689216</v>
      </c>
      <c r="G11" s="16">
        <f t="shared" ca="1" si="1"/>
        <v>0.54939263689030093</v>
      </c>
      <c r="H11" s="16">
        <f t="shared" ca="1" si="1"/>
        <v>0.52076247430386846</v>
      </c>
      <c r="I11" s="16">
        <f t="shared" ca="1" si="1"/>
        <v>0.21595963371332461</v>
      </c>
      <c r="J11" s="29"/>
      <c r="K11" s="29"/>
      <c r="L11" s="29"/>
      <c r="M11" s="25"/>
      <c r="N11" s="25">
        <f>3+8*($M$1-1)</f>
        <v>43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27a. College Enrollment Rates in the First Year after High School Graduation for Classes 2012 and 2013, School Percentile Distribution</v>
      </c>
      <c r="N35" s="25">
        <f>2+5*($M$1-1)</f>
        <v>27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305</v>
      </c>
      <c r="C37" s="16">
        <f t="shared" ref="C37:E38" ca="1" si="2">INDIRECT(CONCATENATE("'ALL DATA'!",Y$1,$N37))</f>
        <v>0.67428571428571427</v>
      </c>
      <c r="D37" s="16">
        <f t="shared" ca="1" si="2"/>
        <v>0.75384615384615383</v>
      </c>
      <c r="E37" s="16">
        <f t="shared" ca="1" si="2"/>
        <v>0.81170483460559795</v>
      </c>
      <c r="N37" s="25">
        <f>4+8*($M$1-1)</f>
        <v>44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243</v>
      </c>
      <c r="C38" s="16">
        <f t="shared" ca="1" si="2"/>
        <v>0.66279069767441856</v>
      </c>
      <c r="D38" s="16">
        <f t="shared" ca="1" si="2"/>
        <v>0.75115207373271886</v>
      </c>
      <c r="E38" s="16">
        <f t="shared" ca="1" si="2"/>
        <v>0.82758620689655171</v>
      </c>
      <c r="N38" s="25">
        <f>5+8*($M$1-1)</f>
        <v>45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27b. College Enrollment Rates in the First Year after High School Graduation for Classes 2012 and 2013,  Student-Weighted Totals</v>
      </c>
      <c r="N41" s="25">
        <f>2+5*($M$1-1)</f>
        <v>27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61723</v>
      </c>
      <c r="C43" s="16">
        <f t="shared" ca="1" si="3"/>
        <v>0.76981028141859598</v>
      </c>
      <c r="D43" s="16">
        <f t="shared" ca="1" si="3"/>
        <v>0.62035221878392166</v>
      </c>
      <c r="E43" s="16">
        <f t="shared" ca="1" si="3"/>
        <v>0.14945806263467426</v>
      </c>
      <c r="F43" s="16">
        <f t="shared" ca="1" si="3"/>
        <v>0.22733826936474247</v>
      </c>
      <c r="G43" s="16">
        <f t="shared" ca="1" si="3"/>
        <v>0.54247201205385354</v>
      </c>
      <c r="H43" s="16">
        <f t="shared" ca="1" si="3"/>
        <v>0.58587560552792317</v>
      </c>
      <c r="I43" s="16">
        <f t="shared" ca="1" si="3"/>
        <v>0.18393467589067283</v>
      </c>
      <c r="N43" s="25">
        <f>4+8*($M$1-1)</f>
        <v>44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33317</v>
      </c>
      <c r="C44" s="16">
        <f t="shared" ca="1" si="3"/>
        <v>0.75925203349641324</v>
      </c>
      <c r="D44" s="16">
        <f t="shared" ca="1" si="3"/>
        <v>0.59104961431101244</v>
      </c>
      <c r="E44" s="16">
        <f t="shared" ca="1" si="3"/>
        <v>0.16820241918540085</v>
      </c>
      <c r="F44" s="16">
        <f t="shared" ca="1" si="3"/>
        <v>0.21004292103130534</v>
      </c>
      <c r="G44" s="16">
        <f t="shared" ca="1" si="3"/>
        <v>0.54920911246510795</v>
      </c>
      <c r="H44" s="16">
        <f t="shared" ca="1" si="3"/>
        <v>0.54719812708227034</v>
      </c>
      <c r="I44" s="16">
        <f t="shared" ca="1" si="3"/>
        <v>0.21205390641414293</v>
      </c>
      <c r="N44" s="25">
        <f>5+8*($M$1-1)</f>
        <v>45</v>
      </c>
    </row>
    <row r="47" spans="1:14" x14ac:dyDescent="0.25">
      <c r="A47" s="29" t="str">
        <f>CONCATENATE("Figure ", RIGHT(A41,LEN(A41)-6))</f>
        <v>Figure 27b.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28a. College Enrollment Rates in the First Two Years after High School Graduation for Classes 2011 and 2012,  School Percentile Distribution</v>
      </c>
      <c r="N68" s="25">
        <f>3+5*($M$1-1)</f>
        <v>28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282</v>
      </c>
      <c r="C70" s="16">
        <f t="shared" ref="C70:E71" ca="1" si="4">INDIRECT(CONCATENATE("'ALL DATA'!",Y$1,$N70))</f>
        <v>0.7371428571428571</v>
      </c>
      <c r="D70" s="16">
        <f t="shared" ca="1" si="4"/>
        <v>0.8</v>
      </c>
      <c r="E70" s="16">
        <f t="shared" ca="1" si="4"/>
        <v>0.85344827586206895</v>
      </c>
      <c r="N70" s="25">
        <f>6+8*($M$1-1)</f>
        <v>46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305</v>
      </c>
      <c r="C71" s="16">
        <f t="shared" ca="1" si="4"/>
        <v>0.73076923076923073</v>
      </c>
      <c r="D71" s="16">
        <f t="shared" ca="1" si="4"/>
        <v>0.8022284122562674</v>
      </c>
      <c r="E71" s="16">
        <f t="shared" ca="1" si="4"/>
        <v>0.85087719298245612</v>
      </c>
      <c r="N71" s="25">
        <f>7+8*($M$1-1)</f>
        <v>47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28b. College Enrollment Rates in the First Two Years after High School Graduation for Class 2011 and 2012,  Student-Weighted Totals</v>
      </c>
      <c r="N74" s="25">
        <f>3+5*($M$1-1)</f>
        <v>28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59650</v>
      </c>
      <c r="C76" s="16">
        <f t="shared" ca="1" si="5"/>
        <v>0.81084660519698237</v>
      </c>
      <c r="D76" s="16">
        <f t="shared" ca="1" si="5"/>
        <v>0.65532271584241408</v>
      </c>
      <c r="E76" s="16">
        <f t="shared" ca="1" si="5"/>
        <v>0.15552388935456832</v>
      </c>
      <c r="F76" s="16">
        <f t="shared" ca="1" si="5"/>
        <v>0.24563285834031853</v>
      </c>
      <c r="G76" s="16">
        <f t="shared" ca="1" si="5"/>
        <v>0.56521374685666392</v>
      </c>
      <c r="H76" s="16">
        <f t="shared" ca="1" si="5"/>
        <v>0.61507124895222132</v>
      </c>
      <c r="I76" s="16">
        <f t="shared" ca="1" si="5"/>
        <v>0.19577535624476111</v>
      </c>
      <c r="K76" s="5"/>
      <c r="L76" s="5"/>
      <c r="N76" s="25">
        <f>6+8*($M$1-1)</f>
        <v>46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61723</v>
      </c>
      <c r="C77" s="16">
        <f t="shared" ca="1" si="5"/>
        <v>0.81088087098812434</v>
      </c>
      <c r="D77" s="16">
        <f t="shared" ca="1" si="5"/>
        <v>0.65463441504787523</v>
      </c>
      <c r="E77" s="16">
        <f t="shared" ca="1" si="5"/>
        <v>0.15624645594024919</v>
      </c>
      <c r="F77" s="16">
        <f t="shared" ca="1" si="5"/>
        <v>0.25319572930674139</v>
      </c>
      <c r="G77" s="16">
        <f t="shared" ca="1" si="5"/>
        <v>0.55768514168138295</v>
      </c>
      <c r="H77" s="16">
        <f t="shared" ca="1" si="5"/>
        <v>0.61748456815125641</v>
      </c>
      <c r="I77" s="16">
        <f t="shared" ca="1" si="5"/>
        <v>0.19339630283686796</v>
      </c>
      <c r="K77" s="5"/>
      <c r="L77" s="5"/>
      <c r="N77" s="25">
        <f>7+8*($M$1-1)</f>
        <v>47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29a. Persistence Rates from First to Second Year of College for Class of 2012, School Percentile Distribution</v>
      </c>
      <c r="N101" s="25">
        <f>4+5*($M$1-1)</f>
        <v>29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305</v>
      </c>
      <c r="C103" s="16">
        <f t="shared" ref="C103:E103" ca="1" si="6">INDIRECT(CONCATENATE("'ALL DATA'!",Y$1,$N103))</f>
        <v>0.83869806663924318</v>
      </c>
      <c r="D103" s="16">
        <f t="shared" ca="1" si="6"/>
        <v>0.88277050049216332</v>
      </c>
      <c r="E103" s="16">
        <f t="shared" ca="1" si="6"/>
        <v>0.92111744879439983</v>
      </c>
      <c r="N103" s="25">
        <f>8+8*($M$1-1)</f>
        <v>48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29b. Persistence Rates from First to Second Year of College for Class of 2012, Student-Weighted Totals</v>
      </c>
      <c r="N106" s="25">
        <f>4+5*($M$1-1)</f>
        <v>29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47515</v>
      </c>
      <c r="C108" s="16">
        <f t="shared" ca="1" si="7"/>
        <v>0.89133957697569188</v>
      </c>
      <c r="D108" s="16">
        <f t="shared" ca="1" si="7"/>
        <v>0.8811961347610342</v>
      </c>
      <c r="E108" s="16">
        <f t="shared" ca="1" si="7"/>
        <v>0.93344173441734413</v>
      </c>
      <c r="F108" s="16">
        <f t="shared" ca="1" si="7"/>
        <v>0.76974059293044472</v>
      </c>
      <c r="G108" s="16">
        <f t="shared" ca="1" si="7"/>
        <v>0.94229907714362515</v>
      </c>
      <c r="H108" s="16">
        <f t="shared" ca="1" si="7"/>
        <v>0.88086942093910736</v>
      </c>
      <c r="I108" s="16">
        <f t="shared" ca="1" si="7"/>
        <v>0.92468950938078043</v>
      </c>
      <c r="K108" s="5"/>
      <c r="L108" s="5"/>
      <c r="N108" s="25">
        <f>8+8*($M$1-1)</f>
        <v>48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30a. Six-Year Completion Rates for Class of 2008, School Percentile Distribution</v>
      </c>
      <c r="N132" s="25">
        <f>5+5*($M$1-1)</f>
        <v>30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342</v>
      </c>
      <c r="C134" s="16">
        <f t="shared" ref="C134:E134" ca="1" si="8">INDIRECT(CONCATENATE("'ALL DATA'!",Y$1,$N134))</f>
        <v>0.33333333333333331</v>
      </c>
      <c r="D134" s="16">
        <f t="shared" ca="1" si="8"/>
        <v>0.43168290043290047</v>
      </c>
      <c r="E134" s="16">
        <f t="shared" ca="1" si="8"/>
        <v>0.52</v>
      </c>
      <c r="N134" s="25">
        <f>9+8*($M$1-1)</f>
        <v>49</v>
      </c>
    </row>
    <row r="137" spans="1:29" ht="15.75" thickBot="1" x14ac:dyDescent="0.3">
      <c r="A137" s="11" t="str">
        <f>CONCATENATE("Table ",N137,"b. Six-Year Completion Rates for Class of 2008, Student-Weighted Totals")</f>
        <v>Table 30b. Six-Year Completion Rates for Class of 2008, Student-Weighted Totals</v>
      </c>
      <c r="N137" s="25">
        <f>5+5*($M$1-1)</f>
        <v>30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61835</v>
      </c>
      <c r="C139" s="16">
        <f t="shared" ca="1" si="9"/>
        <v>0.45852672434705266</v>
      </c>
      <c r="D139" s="16">
        <f t="shared" ca="1" si="9"/>
        <v>0.34528988436969354</v>
      </c>
      <c r="E139" s="16">
        <f t="shared" ca="1" si="9"/>
        <v>0.1132368399773591</v>
      </c>
      <c r="F139" s="16">
        <f t="shared" ca="1" si="9"/>
        <v>8.529150157677691E-2</v>
      </c>
      <c r="G139" s="16">
        <f t="shared" ca="1" si="9"/>
        <v>0.37323522277027571</v>
      </c>
      <c r="H139" s="16">
        <f t="shared" ca="1" si="9"/>
        <v>0.34178054499878707</v>
      </c>
      <c r="I139" s="16">
        <f t="shared" ca="1" si="9"/>
        <v>0.11674617934826555</v>
      </c>
      <c r="K139" s="5"/>
      <c r="L139" s="5"/>
      <c r="N139" s="25">
        <f>9+8*($M$1-1)</f>
        <v>49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30b.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'group (1)'!Print_Area</vt:lpstr>
      <vt:lpstr>'group (2)'!Print_Area</vt:lpstr>
      <vt:lpstr>'group (3)'!Print_Area</vt:lpstr>
      <vt:lpstr>'group (4)'!Print_Area</vt:lpstr>
      <vt:lpstr>'group (5)'!Print_Area</vt:lpstr>
      <vt:lpstr>'group (6)'!Print_Area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2015-08-24T19:49:02Z</dcterms:modified>
</cp:coreProperties>
</file>