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95" windowWidth="18195" windowHeight="11640" tabRatio="904" firstSheet="1" activeTab="1"/>
  </bookViews>
  <sheets>
    <sheet name="All DATA" sheetId="110" state="hidden" r:id="rId1"/>
    <sheet name="group (1)" sheetId="1" r:id="rId2"/>
    <sheet name="group (2)" sheetId="234" r:id="rId3"/>
    <sheet name="group (3)" sheetId="235" r:id="rId4"/>
    <sheet name="group (4)" sheetId="236" r:id="rId5"/>
    <sheet name="group (5)" sheetId="237" r:id="rId6"/>
    <sheet name="group (6)" sheetId="238" r:id="rId7"/>
    <sheet name="group (7)" sheetId="239" r:id="rId8"/>
    <sheet name="group (8)" sheetId="240" r:id="rId9"/>
    <sheet name="group (9)" sheetId="241" r:id="rId10"/>
    <sheet name="group (10)" sheetId="242" r:id="rId11"/>
    <sheet name="group (11)" sheetId="243" r:id="rId12"/>
    <sheet name="group (12)" sheetId="244" r:id="rId13"/>
  </sheets>
  <definedNames>
    <definedName name="_xlnm._FilterDatabase" localSheetId="0" hidden="1">'All DATA'!$A$1:$O$97</definedName>
    <definedName name="_xlnm.Print_Area" localSheetId="1">'group (1)'!$A:$K</definedName>
    <definedName name="_xlnm.Print_Area" localSheetId="10">'group (10)'!$A:$K</definedName>
    <definedName name="_xlnm.Print_Area" localSheetId="11">'group (11)'!$A:$K</definedName>
    <definedName name="_xlnm.Print_Area" localSheetId="12">'group (12)'!$A:$K</definedName>
    <definedName name="_xlnm.Print_Area" localSheetId="2">'group (2)'!$A:$K</definedName>
    <definedName name="_xlnm.Print_Area" localSheetId="3">'group (3)'!$A:$K</definedName>
    <definedName name="_xlnm.Print_Area" localSheetId="4">'group (4)'!$A:$K</definedName>
    <definedName name="_xlnm.Print_Area" localSheetId="5">'group (5)'!$A:$K</definedName>
    <definedName name="_xlnm.Print_Area" localSheetId="6">'group (6)'!$A:$K</definedName>
    <definedName name="_xlnm.Print_Area" localSheetId="7">'group (7)'!$A:$K</definedName>
    <definedName name="_xlnm.Print_Area" localSheetId="8">'group (8)'!$A:$K</definedName>
    <definedName name="_xlnm.Print_Area" localSheetId="9">'group (9)'!$A:$K</definedName>
  </definedNames>
  <calcPr calcId="145621"/>
</workbook>
</file>

<file path=xl/calcChain.xml><?xml version="1.0" encoding="utf-8"?>
<calcChain xmlns="http://schemas.openxmlformats.org/spreadsheetml/2006/main">
  <c r="N139" i="244" l="1"/>
  <c r="N137" i="244"/>
  <c r="A137" i="244" s="1"/>
  <c r="A142" i="244" s="1"/>
  <c r="N134" i="244"/>
  <c r="N132" i="244"/>
  <c r="A132" i="244"/>
  <c r="N108" i="244"/>
  <c r="N106" i="244"/>
  <c r="A106" i="244"/>
  <c r="A111" i="244" s="1"/>
  <c r="N103" i="244"/>
  <c r="N101" i="244"/>
  <c r="A101" i="244" s="1"/>
  <c r="N77" i="244"/>
  <c r="N76" i="244"/>
  <c r="N74" i="244"/>
  <c r="A74" i="244" s="1"/>
  <c r="A80" i="244" s="1"/>
  <c r="N71" i="244"/>
  <c r="N70" i="244"/>
  <c r="N68" i="244"/>
  <c r="A68" i="244" s="1"/>
  <c r="N44" i="244"/>
  <c r="N43" i="244"/>
  <c r="N41" i="244"/>
  <c r="A41" i="244" s="1"/>
  <c r="A47" i="244" s="1"/>
  <c r="N38" i="244"/>
  <c r="N37" i="244"/>
  <c r="N35" i="244"/>
  <c r="A35" i="244" s="1"/>
  <c r="N11" i="244"/>
  <c r="N10" i="244"/>
  <c r="N8" i="244"/>
  <c r="A8" i="244" s="1"/>
  <c r="A14" i="244" s="1"/>
  <c r="N5" i="244"/>
  <c r="N4" i="244"/>
  <c r="N2" i="244"/>
  <c r="A2" i="244"/>
  <c r="N1" i="244"/>
  <c r="N139" i="243"/>
  <c r="N137" i="243"/>
  <c r="A137" i="243"/>
  <c r="A142" i="243" s="1"/>
  <c r="N134" i="243"/>
  <c r="N132" i="243"/>
  <c r="A132" i="243"/>
  <c r="A111" i="243"/>
  <c r="N108" i="243"/>
  <c r="N106" i="243"/>
  <c r="A106" i="243"/>
  <c r="N103" i="243"/>
  <c r="N101" i="243"/>
  <c r="A101" i="243" s="1"/>
  <c r="N77" i="243"/>
  <c r="N76" i="243"/>
  <c r="N74" i="243"/>
  <c r="A74" i="243"/>
  <c r="A80" i="243" s="1"/>
  <c r="N71" i="243"/>
  <c r="N70" i="243"/>
  <c r="N68" i="243"/>
  <c r="A68" i="243"/>
  <c r="N44" i="243"/>
  <c r="N43" i="243"/>
  <c r="N41" i="243"/>
  <c r="A41" i="243"/>
  <c r="A47" i="243" s="1"/>
  <c r="N38" i="243"/>
  <c r="N37" i="243"/>
  <c r="N35" i="243"/>
  <c r="A35" i="243" s="1"/>
  <c r="N11" i="243"/>
  <c r="N10" i="243"/>
  <c r="N8" i="243"/>
  <c r="A8" i="243" s="1"/>
  <c r="A14" i="243" s="1"/>
  <c r="N5" i="243"/>
  <c r="N4" i="243"/>
  <c r="N2" i="243"/>
  <c r="A2" i="243" s="1"/>
  <c r="N1" i="243"/>
  <c r="N139" i="242"/>
  <c r="N137" i="242"/>
  <c r="A137" i="242" s="1"/>
  <c r="A142" i="242" s="1"/>
  <c r="N134" i="242"/>
  <c r="N132" i="242"/>
  <c r="A132" i="242" s="1"/>
  <c r="N108" i="242"/>
  <c r="N106" i="242"/>
  <c r="A106" i="242" s="1"/>
  <c r="A111" i="242" s="1"/>
  <c r="N103" i="242"/>
  <c r="N101" i="242"/>
  <c r="A101" i="242" s="1"/>
  <c r="N77" i="242"/>
  <c r="N76" i="242"/>
  <c r="N74" i="242"/>
  <c r="A74" i="242" s="1"/>
  <c r="A80" i="242" s="1"/>
  <c r="N71" i="242"/>
  <c r="N70" i="242"/>
  <c r="N68" i="242"/>
  <c r="A68" i="242" s="1"/>
  <c r="N44" i="242"/>
  <c r="N43" i="242"/>
  <c r="N41" i="242"/>
  <c r="A41" i="242"/>
  <c r="A47" i="242" s="1"/>
  <c r="N38" i="242"/>
  <c r="N37" i="242"/>
  <c r="N35" i="242"/>
  <c r="A35" i="242"/>
  <c r="N11" i="242"/>
  <c r="N10" i="242"/>
  <c r="N8" i="242"/>
  <c r="A8" i="242"/>
  <c r="A14" i="242" s="1"/>
  <c r="N5" i="242"/>
  <c r="N4" i="242"/>
  <c r="N2" i="242"/>
  <c r="A2" i="242"/>
  <c r="N1" i="242"/>
  <c r="N139" i="241"/>
  <c r="N137" i="241"/>
  <c r="A137" i="241" s="1"/>
  <c r="A142" i="241" s="1"/>
  <c r="N134" i="241"/>
  <c r="N132" i="241"/>
  <c r="A132" i="241" s="1"/>
  <c r="N108" i="241"/>
  <c r="N106" i="241"/>
  <c r="A106" i="241"/>
  <c r="A111" i="241" s="1"/>
  <c r="N103" i="241"/>
  <c r="N101" i="241"/>
  <c r="A101" i="241" s="1"/>
  <c r="N77" i="241"/>
  <c r="N76" i="241"/>
  <c r="N74" i="241"/>
  <c r="A74" i="241" s="1"/>
  <c r="A80" i="241" s="1"/>
  <c r="N71" i="241"/>
  <c r="N70" i="241"/>
  <c r="N68" i="241"/>
  <c r="A68" i="241" s="1"/>
  <c r="N44" i="241"/>
  <c r="N43" i="241"/>
  <c r="N41" i="241"/>
  <c r="A41" i="241" s="1"/>
  <c r="A47" i="241" s="1"/>
  <c r="N38" i="241"/>
  <c r="N37" i="241"/>
  <c r="N35" i="241"/>
  <c r="A35" i="241" s="1"/>
  <c r="N11" i="241"/>
  <c r="N10" i="241"/>
  <c r="N8" i="241"/>
  <c r="A8" i="241" s="1"/>
  <c r="A14" i="241" s="1"/>
  <c r="N5" i="241"/>
  <c r="N4" i="241"/>
  <c r="N2" i="241"/>
  <c r="A2" i="241" s="1"/>
  <c r="N1" i="241"/>
  <c r="N139" i="240"/>
  <c r="N137" i="240"/>
  <c r="A137" i="240" s="1"/>
  <c r="A142" i="240" s="1"/>
  <c r="N134" i="240"/>
  <c r="N132" i="240"/>
  <c r="A132" i="240"/>
  <c r="N108" i="240"/>
  <c r="N106" i="240"/>
  <c r="A106" i="240" s="1"/>
  <c r="A111" i="240" s="1"/>
  <c r="N103" i="240"/>
  <c r="N101" i="240"/>
  <c r="A101" i="240" s="1"/>
  <c r="N77" i="240"/>
  <c r="N76" i="240"/>
  <c r="N74" i="240"/>
  <c r="A74" i="240"/>
  <c r="A80" i="240" s="1"/>
  <c r="N71" i="240"/>
  <c r="N70" i="240"/>
  <c r="N68" i="240"/>
  <c r="A68" i="240" s="1"/>
  <c r="N44" i="240"/>
  <c r="N43" i="240"/>
  <c r="N41" i="240"/>
  <c r="A41" i="240" s="1"/>
  <c r="A47" i="240" s="1"/>
  <c r="N38" i="240"/>
  <c r="N37" i="240"/>
  <c r="N35" i="240"/>
  <c r="A35" i="240" s="1"/>
  <c r="N11" i="240"/>
  <c r="N10" i="240"/>
  <c r="N8" i="240"/>
  <c r="A8" i="240" s="1"/>
  <c r="A14" i="240" s="1"/>
  <c r="N5" i="240"/>
  <c r="N4" i="240"/>
  <c r="N2" i="240"/>
  <c r="A2" i="240" s="1"/>
  <c r="N1" i="240"/>
  <c r="N139" i="239"/>
  <c r="N137" i="239"/>
  <c r="A137" i="239" s="1"/>
  <c r="A142" i="239" s="1"/>
  <c r="N134" i="239"/>
  <c r="N132" i="239"/>
  <c r="A132" i="239"/>
  <c r="N108" i="239"/>
  <c r="N106" i="239"/>
  <c r="A106" i="239"/>
  <c r="A111" i="239" s="1"/>
  <c r="N103" i="239"/>
  <c r="N101" i="239"/>
  <c r="A101" i="239" s="1"/>
  <c r="N77" i="239"/>
  <c r="N76" i="239"/>
  <c r="N74" i="239"/>
  <c r="A74" i="239"/>
  <c r="A80" i="239" s="1"/>
  <c r="N71" i="239"/>
  <c r="N70" i="239"/>
  <c r="N68" i="239"/>
  <c r="A68" i="239" s="1"/>
  <c r="N44" i="239"/>
  <c r="N43" i="239"/>
  <c r="N41" i="239"/>
  <c r="A41" i="239"/>
  <c r="A47" i="239" s="1"/>
  <c r="N38" i="239"/>
  <c r="N37" i="239"/>
  <c r="N35" i="239"/>
  <c r="A35" i="239" s="1"/>
  <c r="N11" i="239"/>
  <c r="N10" i="239"/>
  <c r="N8" i="239"/>
  <c r="A8" i="239" s="1"/>
  <c r="A14" i="239" s="1"/>
  <c r="N5" i="239"/>
  <c r="N4" i="239"/>
  <c r="N2" i="239"/>
  <c r="A2" i="239" s="1"/>
  <c r="N1" i="239"/>
  <c r="N139" i="238"/>
  <c r="N137" i="238"/>
  <c r="A137" i="238" s="1"/>
  <c r="A142" i="238" s="1"/>
  <c r="N134" i="238"/>
  <c r="N132" i="238"/>
  <c r="A132" i="238" s="1"/>
  <c r="N108" i="238"/>
  <c r="N106" i="238"/>
  <c r="A106" i="238" s="1"/>
  <c r="A111" i="238" s="1"/>
  <c r="N103" i="238"/>
  <c r="N101" i="238"/>
  <c r="A101" i="238" s="1"/>
  <c r="N77" i="238"/>
  <c r="N76" i="238"/>
  <c r="N74" i="238"/>
  <c r="A74" i="238" s="1"/>
  <c r="A80" i="238" s="1"/>
  <c r="N71" i="238"/>
  <c r="N70" i="238"/>
  <c r="N68" i="238"/>
  <c r="A68" i="238" s="1"/>
  <c r="N44" i="238"/>
  <c r="N43" i="238"/>
  <c r="N41" i="238"/>
  <c r="A41" i="238"/>
  <c r="A47" i="238" s="1"/>
  <c r="N38" i="238"/>
  <c r="N37" i="238"/>
  <c r="N35" i="238"/>
  <c r="A35" i="238"/>
  <c r="N11" i="238"/>
  <c r="N10" i="238"/>
  <c r="N8" i="238"/>
  <c r="A8" i="238" s="1"/>
  <c r="A14" i="238" s="1"/>
  <c r="N5" i="238"/>
  <c r="N4" i="238"/>
  <c r="N2" i="238"/>
  <c r="A2" i="238" s="1"/>
  <c r="N1" i="238"/>
  <c r="N139" i="237"/>
  <c r="N137" i="237"/>
  <c r="A137" i="237" s="1"/>
  <c r="A142" i="237" s="1"/>
  <c r="N134" i="237"/>
  <c r="N132" i="237"/>
  <c r="A132" i="237" s="1"/>
  <c r="N108" i="237"/>
  <c r="N106" i="237"/>
  <c r="A106" i="237"/>
  <c r="A111" i="237" s="1"/>
  <c r="N103" i="237"/>
  <c r="N101" i="237"/>
  <c r="A101" i="237" s="1"/>
  <c r="N77" i="237"/>
  <c r="N76" i="237"/>
  <c r="N74" i="237"/>
  <c r="A74" i="237"/>
  <c r="A80" i="237" s="1"/>
  <c r="N71" i="237"/>
  <c r="N70" i="237"/>
  <c r="N68" i="237"/>
  <c r="A68" i="237"/>
  <c r="N44" i="237"/>
  <c r="N43" i="237"/>
  <c r="N41" i="237"/>
  <c r="A41" i="237"/>
  <c r="A47" i="237" s="1"/>
  <c r="N38" i="237"/>
  <c r="N37" i="237"/>
  <c r="N35" i="237"/>
  <c r="A35" i="237" s="1"/>
  <c r="N11" i="237"/>
  <c r="N10" i="237"/>
  <c r="N8" i="237"/>
  <c r="A8" i="237"/>
  <c r="A14" i="237" s="1"/>
  <c r="N5" i="237"/>
  <c r="N4" i="237"/>
  <c r="N2" i="237"/>
  <c r="A2" i="237"/>
  <c r="N1" i="237"/>
  <c r="N139" i="236"/>
  <c r="N137" i="236"/>
  <c r="A137" i="236"/>
  <c r="A142" i="236" s="1"/>
  <c r="N134" i="236"/>
  <c r="N132" i="236"/>
  <c r="A132" i="236" s="1"/>
  <c r="N108" i="236"/>
  <c r="N106" i="236"/>
  <c r="A106" i="236" s="1"/>
  <c r="A111" i="236" s="1"/>
  <c r="N103" i="236"/>
  <c r="N101" i="236"/>
  <c r="A101" i="236" s="1"/>
  <c r="N77" i="236"/>
  <c r="N76" i="236"/>
  <c r="N74" i="236"/>
  <c r="A74" i="236" s="1"/>
  <c r="A80" i="236" s="1"/>
  <c r="N71" i="236"/>
  <c r="N70" i="236"/>
  <c r="N68" i="236"/>
  <c r="A68" i="236" s="1"/>
  <c r="N44" i="236"/>
  <c r="N43" i="236"/>
  <c r="N41" i="236"/>
  <c r="A41" i="236"/>
  <c r="A47" i="236" s="1"/>
  <c r="N38" i="236"/>
  <c r="N37" i="236"/>
  <c r="N35" i="236"/>
  <c r="A35" i="236"/>
  <c r="N11" i="236"/>
  <c r="N10" i="236"/>
  <c r="N8" i="236"/>
  <c r="A8" i="236" s="1"/>
  <c r="A14" i="236" s="1"/>
  <c r="N5" i="236"/>
  <c r="N4" i="236"/>
  <c r="N2" i="236"/>
  <c r="A2" i="236" s="1"/>
  <c r="N1" i="236"/>
  <c r="N139" i="235"/>
  <c r="N137" i="235"/>
  <c r="A137" i="235" s="1"/>
  <c r="A142" i="235" s="1"/>
  <c r="N134" i="235"/>
  <c r="N132" i="235"/>
  <c r="A132" i="235" s="1"/>
  <c r="N108" i="235"/>
  <c r="N106" i="235"/>
  <c r="A106" i="235"/>
  <c r="A111" i="235" s="1"/>
  <c r="N103" i="235"/>
  <c r="N101" i="235"/>
  <c r="A101" i="235" s="1"/>
  <c r="N77" i="235"/>
  <c r="N76" i="235"/>
  <c r="N74" i="235"/>
  <c r="A74" i="235"/>
  <c r="A80" i="235" s="1"/>
  <c r="N71" i="235"/>
  <c r="N70" i="235"/>
  <c r="N68" i="235"/>
  <c r="A68" i="235"/>
  <c r="N44" i="235"/>
  <c r="N43" i="235"/>
  <c r="N41" i="235"/>
  <c r="A41" i="235"/>
  <c r="A47" i="235" s="1"/>
  <c r="N38" i="235"/>
  <c r="N37" i="235"/>
  <c r="N35" i="235"/>
  <c r="A35" i="235" s="1"/>
  <c r="N11" i="235"/>
  <c r="N10" i="235"/>
  <c r="N8" i="235"/>
  <c r="A8" i="235"/>
  <c r="A14" i="235" s="1"/>
  <c r="N5" i="235"/>
  <c r="N4" i="235"/>
  <c r="N2" i="235"/>
  <c r="A2" i="235"/>
  <c r="N1" i="235"/>
  <c r="N139" i="234"/>
  <c r="N137" i="234"/>
  <c r="A137" i="234"/>
  <c r="A142" i="234" s="1"/>
  <c r="N134" i="234"/>
  <c r="N132" i="234"/>
  <c r="A132" i="234" s="1"/>
  <c r="N108" i="234"/>
  <c r="N106" i="234"/>
  <c r="A106" i="234" s="1"/>
  <c r="A111" i="234" s="1"/>
  <c r="N103" i="234"/>
  <c r="N101" i="234"/>
  <c r="A101" i="234" s="1"/>
  <c r="N77" i="234"/>
  <c r="N76" i="234"/>
  <c r="N74" i="234"/>
  <c r="A74" i="234" s="1"/>
  <c r="A80" i="234" s="1"/>
  <c r="N71" i="234"/>
  <c r="N70" i="234"/>
  <c r="N68" i="234"/>
  <c r="A68" i="234" s="1"/>
  <c r="N44" i="234"/>
  <c r="N43" i="234"/>
  <c r="N41" i="234"/>
  <c r="A41" i="234"/>
  <c r="A47" i="234" s="1"/>
  <c r="N38" i="234"/>
  <c r="N37" i="234"/>
  <c r="N35" i="234"/>
  <c r="A35" i="234"/>
  <c r="N11" i="234"/>
  <c r="N10" i="234"/>
  <c r="N8" i="234"/>
  <c r="A8" i="234" s="1"/>
  <c r="A14" i="234" s="1"/>
  <c r="N5" i="234"/>
  <c r="N4" i="234"/>
  <c r="N2" i="234"/>
  <c r="A2" i="234"/>
  <c r="N1" i="234"/>
  <c r="C10" i="1"/>
  <c r="A8" i="1" l="1"/>
  <c r="A2" i="1"/>
  <c r="A41" i="1"/>
  <c r="A35" i="1"/>
  <c r="A74" i="1"/>
  <c r="A68" i="1"/>
  <c r="A106" i="1"/>
  <c r="A101" i="1"/>
  <c r="A137" i="1"/>
  <c r="A132" i="1"/>
  <c r="N139" i="1"/>
  <c r="N137" i="1"/>
  <c r="N134" i="1"/>
  <c r="N132" i="1"/>
  <c r="N108" i="1"/>
  <c r="N106" i="1"/>
  <c r="N103" i="1"/>
  <c r="N101" i="1"/>
  <c r="N77" i="1"/>
  <c r="N76" i="1"/>
  <c r="N74" i="1"/>
  <c r="N68" i="1"/>
  <c r="N44" i="1"/>
  <c r="N43" i="1"/>
  <c r="N41" i="1"/>
  <c r="N37" i="1"/>
  <c r="N35" i="1"/>
  <c r="N11" i="1"/>
  <c r="N10" i="1"/>
  <c r="N8" i="1"/>
  <c r="N2" i="1"/>
  <c r="N1" i="1"/>
  <c r="A142" i="1" l="1"/>
  <c r="N70" i="1" l="1"/>
  <c r="N71" i="1"/>
  <c r="N38" i="1" l="1"/>
  <c r="N5" i="1"/>
  <c r="N4" i="1"/>
  <c r="A47" i="1" l="1"/>
  <c r="A111" i="1"/>
  <c r="A80" i="1"/>
  <c r="A14" i="1" l="1"/>
  <c r="E134" i="241" l="1"/>
  <c r="G10" i="234"/>
  <c r="H11" i="241"/>
  <c r="A108" i="244"/>
  <c r="C103" i="244"/>
  <c r="G10" i="240"/>
  <c r="A77" i="242"/>
  <c r="A108" i="234"/>
  <c r="G44" i="243"/>
  <c r="D5" i="234"/>
  <c r="A108" i="240"/>
  <c r="B108" i="235"/>
  <c r="C38" i="240"/>
  <c r="E103" i="238"/>
  <c r="G139" i="236"/>
  <c r="G77" i="240"/>
  <c r="B11" i="240"/>
  <c r="A5" i="242"/>
  <c r="C38" i="243"/>
  <c r="B134" i="240"/>
  <c r="G76" i="244"/>
  <c r="C10" i="243"/>
  <c r="A134" i="242"/>
  <c r="D103" i="244"/>
  <c r="C71" i="238"/>
  <c r="E139" i="242"/>
  <c r="D76" i="240"/>
  <c r="D76" i="234"/>
  <c r="E10" i="241"/>
  <c r="G76" i="235"/>
  <c r="A10" i="244"/>
  <c r="F76" i="237"/>
  <c r="B103" i="240"/>
  <c r="A139" i="241"/>
  <c r="B70" i="236"/>
  <c r="B77" i="242"/>
  <c r="B4" i="241"/>
  <c r="C134" i="240"/>
  <c r="G43" i="242"/>
  <c r="H43" i="244"/>
  <c r="I77" i="235"/>
  <c r="C4" i="240"/>
  <c r="G76" i="239"/>
  <c r="G10" i="239"/>
  <c r="C5" i="235"/>
  <c r="I139" i="242"/>
  <c r="D5" i="244"/>
  <c r="B11" i="241"/>
  <c r="A71" i="242"/>
  <c r="E5" i="239"/>
  <c r="E5" i="243"/>
  <c r="G108" i="240"/>
  <c r="G43" i="237"/>
  <c r="A108" i="238"/>
  <c r="G77" i="237"/>
  <c r="I44" i="244"/>
  <c r="D11" i="236"/>
  <c r="A139" i="236"/>
  <c r="C5" i="237"/>
  <c r="A44" i="238"/>
  <c r="B139" i="241"/>
  <c r="D4" i="243"/>
  <c r="A1" i="242"/>
  <c r="H11" i="238"/>
  <c r="C70" i="239"/>
  <c r="B76" i="241"/>
  <c r="C4" i="241"/>
  <c r="E37" i="235"/>
  <c r="B4" i="244"/>
  <c r="E44" i="242"/>
  <c r="B44" i="234"/>
  <c r="I44" i="237"/>
  <c r="A10" i="238"/>
  <c r="A103" i="241"/>
  <c r="D11" i="241"/>
  <c r="D38" i="244"/>
  <c r="B10" i="242"/>
  <c r="C10" i="237"/>
  <c r="D37" i="239"/>
  <c r="H76" i="238"/>
  <c r="E44" i="238"/>
  <c r="I44" i="239"/>
  <c r="B5" i="244"/>
  <c r="H76" i="242"/>
  <c r="D38" i="238"/>
  <c r="E10" i="244"/>
  <c r="F108" i="234"/>
  <c r="C5" i="238"/>
  <c r="G77" i="238"/>
  <c r="E103" i="237"/>
  <c r="B44" i="244"/>
  <c r="C10" i="242"/>
  <c r="A4" i="241"/>
  <c r="B37" i="240"/>
  <c r="A134" i="237"/>
  <c r="B71" i="240"/>
  <c r="B70" i="244"/>
  <c r="H44" i="234"/>
  <c r="B44" i="237"/>
  <c r="E103" i="240"/>
  <c r="B71" i="239"/>
  <c r="D10" i="241"/>
  <c r="E77" i="235"/>
  <c r="A76" i="237"/>
  <c r="A1" i="239"/>
  <c r="F77" i="241"/>
  <c r="A1" i="240"/>
  <c r="B4" i="240"/>
  <c r="I77" i="241"/>
  <c r="D103" i="238"/>
  <c r="I44" i="242"/>
  <c r="B76" i="236"/>
  <c r="A134" i="243"/>
  <c r="A5" i="243"/>
  <c r="D10" i="236"/>
  <c r="A76" i="235"/>
  <c r="C76" i="237"/>
  <c r="H77" i="236"/>
  <c r="A11" i="243"/>
  <c r="D76" i="239"/>
  <c r="D44" i="241"/>
  <c r="E108" i="236"/>
  <c r="E103" i="243"/>
  <c r="B70" i="235"/>
  <c r="A77" i="239"/>
  <c r="C139" i="239"/>
  <c r="A44" i="242"/>
  <c r="I10" i="238"/>
  <c r="E71" i="243"/>
  <c r="I44" i="241"/>
  <c r="B4" i="238"/>
  <c r="B5" i="240"/>
  <c r="F139" i="235"/>
  <c r="E38" i="242"/>
  <c r="C103" i="240"/>
  <c r="B5" i="242"/>
  <c r="B77" i="239"/>
  <c r="E11" i="243"/>
  <c r="B10" i="237"/>
  <c r="B139" i="238"/>
  <c r="D5" i="235"/>
  <c r="B77" i="244"/>
  <c r="I139" i="241"/>
  <c r="H108" i="236"/>
  <c r="F77" i="238"/>
  <c r="B70" i="240"/>
  <c r="E77" i="243"/>
  <c r="A108" i="242"/>
  <c r="H44" i="244"/>
  <c r="E70" i="234"/>
  <c r="D134" i="241"/>
  <c r="I77" i="239"/>
  <c r="B11" i="234"/>
  <c r="B76" i="237"/>
  <c r="E71" i="240"/>
  <c r="A103" i="236"/>
  <c r="G108" i="236"/>
  <c r="H77" i="234"/>
  <c r="G108" i="244"/>
  <c r="B103" i="244"/>
  <c r="C70" i="236"/>
  <c r="A43" i="236"/>
  <c r="F10" i="244"/>
  <c r="C71" i="242"/>
  <c r="A44" i="244"/>
  <c r="E70" i="239"/>
  <c r="D4" i="237"/>
  <c r="G43" i="240"/>
  <c r="D70" i="237"/>
  <c r="G10" i="242"/>
  <c r="C108" i="243"/>
  <c r="G43" i="244"/>
  <c r="H10" i="243"/>
  <c r="E76" i="238"/>
  <c r="A37" i="241"/>
  <c r="E4" i="234"/>
  <c r="C71" i="244"/>
  <c r="E77" i="242"/>
  <c r="E139" i="238"/>
  <c r="D76" i="241"/>
  <c r="E139" i="241"/>
  <c r="E44" i="243"/>
  <c r="I11" i="240"/>
  <c r="F44" i="240"/>
  <c r="C4" i="235"/>
  <c r="G77" i="242"/>
  <c r="D108" i="238"/>
  <c r="B139" i="244"/>
  <c r="C139" i="235"/>
  <c r="B108" i="241"/>
  <c r="D37" i="243"/>
  <c r="B134" i="241"/>
  <c r="A103" i="242"/>
  <c r="F44" i="234"/>
  <c r="B44" i="243"/>
  <c r="D37" i="242"/>
  <c r="D134" i="243"/>
  <c r="E37" i="238"/>
  <c r="B77" i="241"/>
  <c r="D4" i="241"/>
  <c r="B134" i="243"/>
  <c r="A43" i="241"/>
  <c r="B11" i="244"/>
  <c r="D37" i="234"/>
  <c r="B108" i="244"/>
  <c r="A10" i="240"/>
  <c r="B37" i="241"/>
  <c r="B134" i="237"/>
  <c r="B134" i="244"/>
  <c r="F44" i="242"/>
  <c r="A37" i="244"/>
  <c r="D5" i="237"/>
  <c r="C44" i="238"/>
  <c r="A70" i="234"/>
  <c r="D10" i="243"/>
  <c r="E5" i="236"/>
  <c r="I76" i="243"/>
  <c r="D38" i="242"/>
  <c r="I76" i="242"/>
  <c r="D76" i="238"/>
  <c r="F11" i="240"/>
  <c r="F44" i="237"/>
  <c r="A44" i="243"/>
  <c r="B38" i="241"/>
  <c r="B43" i="242"/>
  <c r="H77" i="242"/>
  <c r="D71" i="242"/>
  <c r="B10" i="239"/>
  <c r="C5" i="236"/>
  <c r="C5" i="239"/>
  <c r="H10" i="242"/>
  <c r="D10" i="242"/>
  <c r="D70" i="239"/>
  <c r="C103" i="238"/>
  <c r="A103" i="237"/>
  <c r="G43" i="234"/>
  <c r="C76" i="236"/>
  <c r="E37" i="236"/>
  <c r="E37" i="241"/>
  <c r="E134" i="243"/>
  <c r="B4" i="239"/>
  <c r="F44" i="236"/>
  <c r="F44" i="235"/>
  <c r="G11" i="243"/>
  <c r="D38" i="239"/>
  <c r="F108" i="243"/>
  <c r="A11" i="234"/>
  <c r="E76" i="240"/>
  <c r="H77" i="239"/>
  <c r="I43" i="242"/>
  <c r="C10" i="241"/>
  <c r="C11" i="238"/>
  <c r="A11" i="239"/>
  <c r="C139" i="240"/>
  <c r="B38" i="242"/>
  <c r="E108" i="242"/>
  <c r="G11" i="238"/>
  <c r="I108" i="240"/>
  <c r="E10" i="235"/>
  <c r="E76" i="237"/>
  <c r="E139" i="237"/>
  <c r="A1" i="244"/>
  <c r="C71" i="236"/>
  <c r="D44" i="238"/>
  <c r="E76" i="242"/>
  <c r="B108" i="234"/>
  <c r="I139" i="239"/>
  <c r="B37" i="243"/>
  <c r="I10" i="242"/>
  <c r="D10" i="244"/>
  <c r="I10" i="239"/>
  <c r="I108" i="236"/>
  <c r="E70" i="243"/>
  <c r="D4" i="239"/>
  <c r="C70" i="234"/>
  <c r="C134" i="241"/>
  <c r="C103" i="237"/>
  <c r="A44" i="237"/>
  <c r="E134" i="240"/>
  <c r="G77" i="239"/>
  <c r="B5" i="235"/>
  <c r="G10" i="238"/>
  <c r="F139" i="237"/>
  <c r="A10" i="242"/>
  <c r="D71" i="241"/>
  <c r="B76" i="240"/>
  <c r="G44" i="241"/>
  <c r="H44" i="237"/>
  <c r="A38" i="234"/>
  <c r="E44" i="241"/>
  <c r="E134" i="237"/>
  <c r="B44" i="239"/>
  <c r="E10" i="240"/>
  <c r="E71" i="237"/>
  <c r="D37" i="238"/>
  <c r="F108" i="235"/>
  <c r="E5" i="238"/>
  <c r="E4" i="242"/>
  <c r="I10" i="244"/>
  <c r="B10" i="244"/>
  <c r="A4" i="235"/>
  <c r="F76" i="243"/>
  <c r="C70" i="240"/>
  <c r="C103" i="236"/>
  <c r="D70" i="234"/>
  <c r="I139" i="234"/>
  <c r="A1" i="243"/>
  <c r="C108" i="241"/>
  <c r="D134" i="240"/>
  <c r="F76" i="238"/>
  <c r="F77" i="242"/>
  <c r="D77" i="237"/>
  <c r="D44" i="243"/>
  <c r="B139" i="237"/>
  <c r="B11" i="239"/>
  <c r="F11" i="244"/>
  <c r="F139" i="241"/>
  <c r="F44" i="239"/>
  <c r="E5" i="234"/>
  <c r="F77" i="236"/>
  <c r="B108" i="239"/>
  <c r="D134" i="238"/>
  <c r="E103" i="241"/>
  <c r="G139" i="240"/>
  <c r="C71" i="240"/>
  <c r="D139" i="238"/>
  <c r="H139" i="243"/>
  <c r="H76" i="241"/>
  <c r="B134" i="234"/>
  <c r="F76" i="240"/>
  <c r="B37" i="236"/>
  <c r="E139" i="243"/>
  <c r="D44" i="237"/>
  <c r="A108" i="241"/>
  <c r="B37" i="242"/>
  <c r="B71" i="243"/>
  <c r="E134" i="242"/>
  <c r="D103" i="242"/>
  <c r="C5" i="242"/>
  <c r="E103" i="242"/>
  <c r="C38" i="238"/>
  <c r="E10" i="242"/>
  <c r="G139" i="241"/>
  <c r="D43" i="244"/>
  <c r="A71" i="241"/>
  <c r="A11" i="241"/>
  <c r="F11" i="238"/>
  <c r="A134" i="240"/>
  <c r="B44" i="242"/>
  <c r="G77" i="244"/>
  <c r="B139" i="234"/>
  <c r="B108" i="236"/>
  <c r="A71" i="240"/>
  <c r="I10" i="240"/>
  <c r="E38" i="244"/>
  <c r="E139" i="240"/>
  <c r="A71" i="238"/>
  <c r="D4" i="244"/>
  <c r="A38" i="238"/>
  <c r="C37" i="234"/>
  <c r="C38" i="234"/>
  <c r="E5" i="244"/>
  <c r="E10" i="236"/>
  <c r="D43" i="234"/>
  <c r="G77" i="241"/>
  <c r="G76" i="243"/>
  <c r="E5" i="1"/>
  <c r="C134" i="243"/>
  <c r="G139" i="243"/>
  <c r="A37" i="238"/>
  <c r="B11" i="238"/>
  <c r="B71" i="237"/>
  <c r="D38" i="243"/>
  <c r="F76" i="244"/>
  <c r="G43" i="243"/>
  <c r="D38" i="241"/>
  <c r="B103" i="237"/>
  <c r="A139" i="235"/>
  <c r="B139" i="235"/>
  <c r="I43" i="244"/>
  <c r="E44" i="236"/>
  <c r="D37" i="241"/>
  <c r="G108" i="239"/>
  <c r="H44" i="243"/>
  <c r="I139" i="238"/>
  <c r="G10" i="237"/>
  <c r="A139" i="242"/>
  <c r="A38" i="244"/>
  <c r="C139" i="241"/>
  <c r="F44" i="238"/>
  <c r="E38" i="241"/>
  <c r="D139" i="239"/>
  <c r="F44" i="241"/>
  <c r="A10" i="236"/>
  <c r="B70" i="241"/>
  <c r="I43" i="239"/>
  <c r="C44" i="241"/>
  <c r="C10" i="239"/>
  <c r="A10" i="237"/>
  <c r="B134" i="235"/>
  <c r="C70" i="243"/>
  <c r="H108" i="241"/>
  <c r="H139" i="239"/>
  <c r="C70" i="1"/>
  <c r="D11" i="242"/>
  <c r="F108" i="241"/>
  <c r="B43" i="240"/>
  <c r="B43" i="244"/>
  <c r="I76" i="234"/>
  <c r="B77" i="234"/>
  <c r="A70" i="239"/>
  <c r="C108" i="238"/>
  <c r="A77" i="236"/>
  <c r="D11" i="237"/>
  <c r="E108" i="244"/>
  <c r="D43" i="241"/>
  <c r="D71" i="240"/>
  <c r="F139" i="236"/>
  <c r="C103" i="239"/>
  <c r="B44" i="240"/>
  <c r="A10" i="235"/>
  <c r="B44" i="236"/>
  <c r="F43" i="237"/>
  <c r="H139" i="237"/>
  <c r="I108" i="234"/>
  <c r="A1" i="235"/>
  <c r="F11" i="243"/>
  <c r="D77" i="235"/>
  <c r="E43" i="240"/>
  <c r="A108" i="236"/>
  <c r="G10" i="241"/>
  <c r="E11" i="235"/>
  <c r="B139" i="1"/>
  <c r="D43" i="239"/>
  <c r="A103" i="240"/>
  <c r="A10" i="234"/>
  <c r="C134" i="237"/>
  <c r="D134" i="242"/>
  <c r="A43" i="244"/>
  <c r="B38" i="240"/>
  <c r="E10" i="243"/>
  <c r="A103" i="234"/>
  <c r="C108" i="244"/>
  <c r="A11" i="235"/>
  <c r="D76" i="236"/>
  <c r="B139" i="240"/>
  <c r="D76" i="242"/>
  <c r="G44" i="235"/>
  <c r="A11" i="237"/>
  <c r="D37" i="244"/>
  <c r="F77" i="240"/>
  <c r="C37" i="239"/>
  <c r="E103" i="244"/>
  <c r="I76" i="239"/>
  <c r="A76" i="234"/>
  <c r="A103" i="235"/>
  <c r="H11" i="243"/>
  <c r="F11" i="239"/>
  <c r="A38" i="237"/>
  <c r="C44" i="244"/>
  <c r="B139" i="236"/>
  <c r="D70" i="238"/>
  <c r="C71" i="234"/>
  <c r="D134" i="234"/>
  <c r="C77" i="235"/>
  <c r="B44" i="235"/>
  <c r="D77" i="244"/>
  <c r="B38" i="244"/>
  <c r="D139" i="241"/>
  <c r="B43" i="239"/>
  <c r="I43" i="234"/>
  <c r="C139" i="234"/>
  <c r="G139" i="239"/>
  <c r="H11" i="236"/>
  <c r="D37" i="236"/>
  <c r="A4" i="238"/>
  <c r="A1" i="237"/>
  <c r="C70" i="242"/>
  <c r="E4" i="236"/>
  <c r="D139" i="234"/>
  <c r="A70" i="238"/>
  <c r="B108" i="240"/>
  <c r="A70" i="241"/>
  <c r="H76" i="234"/>
  <c r="F10" i="235"/>
  <c r="I43" i="240"/>
  <c r="B43" i="238"/>
  <c r="C5" i="241"/>
  <c r="C5" i="234"/>
  <c r="B37" i="235"/>
  <c r="E4" i="1"/>
  <c r="A11" i="236"/>
  <c r="B76" i="1"/>
  <c r="A76" i="236"/>
  <c r="B139" i="239"/>
  <c r="C103" i="1"/>
  <c r="B44" i="238"/>
  <c r="F76" i="1"/>
  <c r="E77" i="238"/>
  <c r="D10" i="235"/>
  <c r="B71" i="1"/>
  <c r="C43" i="239"/>
  <c r="F10" i="238"/>
  <c r="A5" i="238"/>
  <c r="A77" i="240"/>
  <c r="E76" i="236"/>
  <c r="D103" i="234"/>
  <c r="I108" i="241"/>
  <c r="H10" i="239"/>
  <c r="G139" i="244"/>
  <c r="F44" i="243"/>
  <c r="E77" i="240"/>
  <c r="F44" i="244"/>
  <c r="D43" i="243"/>
  <c r="H77" i="240"/>
  <c r="D37" i="237"/>
  <c r="E11" i="242"/>
  <c r="E38" i="240"/>
  <c r="G108" i="238"/>
  <c r="F10" i="234"/>
  <c r="D70" i="241"/>
  <c r="G76" i="236"/>
  <c r="A10" i="243"/>
  <c r="E70" i="240"/>
  <c r="A76" i="243"/>
  <c r="B37" i="238"/>
  <c r="E37" i="244"/>
  <c r="B77" i="236"/>
  <c r="B11" i="237"/>
  <c r="D71" i="238"/>
  <c r="C38" i="239"/>
  <c r="A103" i="238"/>
  <c r="F11" i="236"/>
  <c r="E134" i="238"/>
  <c r="A37" i="239"/>
  <c r="C11" i="242"/>
  <c r="G10" i="236"/>
  <c r="D103" i="236"/>
  <c r="C38" i="242"/>
  <c r="E77" i="236"/>
  <c r="I11" i="242"/>
  <c r="D10" i="238"/>
  <c r="B70" i="238"/>
  <c r="H77" i="243"/>
  <c r="E4" i="241"/>
  <c r="I44" i="235"/>
  <c r="D10" i="239"/>
  <c r="F76" i="242"/>
  <c r="I10" i="243"/>
  <c r="F108" i="244"/>
  <c r="E4" i="237"/>
  <c r="H108" i="244"/>
  <c r="B76" i="239"/>
  <c r="A76" i="238"/>
  <c r="C77" i="242"/>
  <c r="E44" i="235"/>
  <c r="A70" i="237"/>
  <c r="E103" i="235"/>
  <c r="E70" i="244"/>
  <c r="B10" i="234"/>
  <c r="A37" i="243"/>
  <c r="C103" i="242"/>
  <c r="B76" i="243"/>
  <c r="E76" i="243"/>
  <c r="I11" i="244"/>
  <c r="D70" i="1"/>
  <c r="H108" i="237"/>
  <c r="B134" i="238"/>
  <c r="I44" i="240"/>
  <c r="G108" i="234"/>
  <c r="I11" i="239"/>
  <c r="I43" i="238"/>
  <c r="I11" i="243"/>
  <c r="F77" i="239"/>
  <c r="D10" i="240"/>
  <c r="B10" i="240"/>
  <c r="A139" i="237"/>
  <c r="F10" i="242"/>
  <c r="C43" i="238"/>
  <c r="B77" i="237"/>
  <c r="C38" i="237"/>
  <c r="G43" i="239"/>
  <c r="F108" i="239"/>
  <c r="B77" i="240"/>
  <c r="G44" i="239"/>
  <c r="E103" i="234"/>
  <c r="D139" i="242"/>
  <c r="B43" i="235"/>
  <c r="D70" i="235"/>
  <c r="F11" i="234"/>
  <c r="F139" i="240"/>
  <c r="C139" i="242"/>
  <c r="G108" i="235"/>
  <c r="D5" i="238"/>
  <c r="B76" i="235"/>
  <c r="C38" i="1"/>
  <c r="C134" i="239"/>
  <c r="G11" i="234"/>
  <c r="C139" i="1"/>
  <c r="I43" i="241"/>
  <c r="D76" i="243"/>
  <c r="F77" i="234"/>
  <c r="B71" i="244"/>
  <c r="B71" i="238"/>
  <c r="D5" i="240"/>
  <c r="H11" i="235"/>
  <c r="D11" i="244"/>
  <c r="B10" i="236"/>
  <c r="D5" i="241"/>
  <c r="E38" i="236"/>
  <c r="D38" i="234"/>
  <c r="D134" i="1"/>
  <c r="D108" i="241"/>
  <c r="G11" i="239"/>
  <c r="E5" i="237"/>
  <c r="C77" i="243"/>
  <c r="G139" i="238"/>
  <c r="F108" i="240"/>
  <c r="D103" i="235"/>
  <c r="E71" i="1"/>
  <c r="E5" i="241"/>
  <c r="A37" i="240"/>
  <c r="C134" i="242"/>
  <c r="E43" i="235"/>
  <c r="D71" i="244"/>
  <c r="D76" i="244"/>
  <c r="A10" i="241"/>
  <c r="F43" i="234"/>
  <c r="G43" i="235"/>
  <c r="D139" i="236"/>
  <c r="A1" i="241"/>
  <c r="H76" i="1"/>
  <c r="I108" i="239"/>
  <c r="C43" i="240"/>
  <c r="E44" i="239"/>
  <c r="H44" i="242"/>
  <c r="G10" i="243"/>
  <c r="C108" i="234"/>
  <c r="F43" i="241"/>
  <c r="I139" i="235"/>
  <c r="G44" i="242"/>
  <c r="E37" i="242"/>
  <c r="C77" i="238"/>
  <c r="I108" i="244"/>
  <c r="D43" i="236"/>
  <c r="D70" i="243"/>
  <c r="H139" i="241"/>
  <c r="A37" i="237"/>
  <c r="A44" i="235"/>
  <c r="E38" i="243"/>
  <c r="E38" i="237"/>
  <c r="B37" i="244"/>
  <c r="E43" i="238"/>
  <c r="A43" i="240"/>
  <c r="C108" i="239"/>
  <c r="C11" i="235"/>
  <c r="C37" i="243"/>
  <c r="F11" i="235"/>
  <c r="E77" i="234"/>
  <c r="H43" i="234"/>
  <c r="A11" i="242"/>
  <c r="H77" i="235"/>
  <c r="I43" i="243"/>
  <c r="F76" i="239"/>
  <c r="C76" i="241"/>
  <c r="G108" i="242"/>
  <c r="C134" i="244"/>
  <c r="E70" i="237"/>
  <c r="C37" i="241"/>
  <c r="F11" i="241"/>
  <c r="F77" i="235"/>
  <c r="G139" i="242"/>
  <c r="B103" i="234"/>
  <c r="B77" i="235"/>
  <c r="B103" i="236"/>
  <c r="C4" i="242"/>
  <c r="D37" i="240"/>
  <c r="G44" i="238"/>
  <c r="G77" i="243"/>
  <c r="I139" i="240"/>
  <c r="G10" i="235"/>
  <c r="A44" i="241"/>
  <c r="B70" i="234"/>
  <c r="E5" i="235"/>
  <c r="H11" i="237"/>
  <c r="F77" i="243"/>
  <c r="B77" i="243"/>
  <c r="D37" i="235"/>
  <c r="D43" i="238"/>
  <c r="B10" i="238"/>
  <c r="E76" i="244"/>
  <c r="D11" i="235"/>
  <c r="A139" i="244"/>
  <c r="I10" i="241"/>
  <c r="E37" i="237"/>
  <c r="C4" i="244"/>
  <c r="E70" i="235"/>
  <c r="B38" i="234"/>
  <c r="C70" i="244"/>
  <c r="B43" i="243"/>
  <c r="A76" i="242"/>
  <c r="H77" i="238"/>
  <c r="G11" i="240"/>
  <c r="E71" i="235"/>
  <c r="H10" i="235"/>
  <c r="B76" i="244"/>
  <c r="B43" i="234"/>
  <c r="A70" i="240"/>
  <c r="E5" i="242"/>
  <c r="E77" i="244"/>
  <c r="D77" i="242"/>
  <c r="A70" i="236"/>
  <c r="B43" i="236"/>
  <c r="E70" i="241"/>
  <c r="A37" i="235"/>
  <c r="E43" i="243"/>
  <c r="H77" i="244"/>
  <c r="F43" i="244"/>
  <c r="B5" i="236"/>
  <c r="F43" i="240"/>
  <c r="I139" i="243"/>
  <c r="D108" i="235"/>
  <c r="H43" i="237"/>
  <c r="A134" i="244"/>
  <c r="E71" i="236"/>
  <c r="E4" i="240"/>
  <c r="C139" i="244"/>
  <c r="E43" i="241"/>
  <c r="H77" i="237"/>
  <c r="B134" i="239"/>
  <c r="C43" i="235"/>
  <c r="A76" i="241"/>
  <c r="A71" i="234"/>
  <c r="D77" i="243"/>
  <c r="E5" i="240"/>
  <c r="D103" i="1"/>
  <c r="A5" i="235"/>
  <c r="B70" i="242"/>
  <c r="E38" i="1"/>
  <c r="C44" i="235"/>
  <c r="C77" i="244"/>
  <c r="C43" i="234"/>
  <c r="C38" i="244"/>
  <c r="I108" i="238"/>
  <c r="B38" i="236"/>
  <c r="C77" i="236"/>
  <c r="H10" i="234"/>
  <c r="C108" i="237"/>
  <c r="A4" i="236"/>
  <c r="B4" i="234"/>
  <c r="D11" i="240"/>
  <c r="C11" i="243"/>
  <c r="I77" i="244"/>
  <c r="F10" i="236"/>
  <c r="C44" i="242"/>
  <c r="H10" i="238"/>
  <c r="F77" i="244"/>
  <c r="C37" i="242"/>
  <c r="G77" i="234"/>
  <c r="I139" i="237"/>
  <c r="C134" i="236"/>
  <c r="B4" i="242"/>
  <c r="A77" i="244"/>
  <c r="C108" i="240"/>
  <c r="A38" i="242"/>
  <c r="F10" i="241"/>
  <c r="C44" i="239"/>
  <c r="B37" i="234"/>
  <c r="F43" i="243"/>
  <c r="A10" i="239"/>
  <c r="C4" i="238"/>
  <c r="I44" i="243"/>
  <c r="C71" i="241"/>
  <c r="A11" i="238"/>
  <c r="A5" i="244"/>
  <c r="C70" i="238"/>
  <c r="F10" i="243"/>
  <c r="I76" i="241"/>
  <c r="D108" i="240"/>
  <c r="H76" i="236"/>
  <c r="F108" i="236"/>
  <c r="D43" i="235"/>
  <c r="C11" i="239"/>
  <c r="D76" i="1"/>
  <c r="D71" i="243"/>
  <c r="B103" i="239"/>
  <c r="E76" i="234"/>
  <c r="H76" i="244"/>
  <c r="E11" i="238"/>
  <c r="B11" i="236"/>
  <c r="D44" i="236"/>
  <c r="C77" i="237"/>
  <c r="E139" i="244"/>
  <c r="A38" i="236"/>
  <c r="D44" i="242"/>
  <c r="A1" i="236"/>
  <c r="D139" i="244"/>
  <c r="A5" i="237"/>
  <c r="H76" i="239"/>
  <c r="I139" i="236"/>
  <c r="B103" i="235"/>
  <c r="H43" i="243"/>
  <c r="B108" i="238"/>
  <c r="H139" i="235"/>
  <c r="A44" i="240"/>
  <c r="B71" i="235"/>
  <c r="A139" i="1"/>
  <c r="G139" i="235"/>
  <c r="I108" i="235"/>
  <c r="I43" i="237"/>
  <c r="A4" i="234"/>
  <c r="D70" i="240"/>
  <c r="G76" i="1"/>
  <c r="E139" i="239"/>
  <c r="A43" i="239"/>
  <c r="D43" i="237"/>
  <c r="I76" i="236"/>
  <c r="C11" i="236"/>
  <c r="E71" i="244"/>
  <c r="F139" i="243"/>
  <c r="D70" i="244"/>
  <c r="B5" i="239"/>
  <c r="A38" i="240"/>
  <c r="D44" i="234"/>
  <c r="C37" i="236"/>
  <c r="C4" i="237"/>
  <c r="B38" i="238"/>
  <c r="A108" i="243"/>
  <c r="H108" i="239"/>
  <c r="E71" i="239"/>
  <c r="E103" i="1"/>
  <c r="D76" i="235"/>
  <c r="H11" i="234"/>
  <c r="B11" i="243"/>
  <c r="C139" i="237"/>
  <c r="D134" i="235"/>
  <c r="A43" i="242"/>
  <c r="F139" i="234"/>
  <c r="F139" i="1"/>
  <c r="E37" i="240"/>
  <c r="B38" i="237"/>
  <c r="I139" i="244"/>
  <c r="A43" i="238"/>
  <c r="D11" i="238"/>
  <c r="E44" i="237"/>
  <c r="B71" i="234"/>
  <c r="A77" i="241"/>
  <c r="H139" i="242"/>
  <c r="B5" i="237"/>
  <c r="D4" i="240"/>
  <c r="A71" i="1"/>
  <c r="A5" i="240"/>
  <c r="E70" i="242"/>
  <c r="A70" i="242"/>
  <c r="H139" i="244"/>
  <c r="G11" i="235"/>
  <c r="C103" i="243"/>
  <c r="E71" i="242"/>
  <c r="A103" i="1"/>
  <c r="F108" i="242"/>
  <c r="C134" i="234"/>
  <c r="B76" i="238"/>
  <c r="G77" i="236"/>
  <c r="G11" i="241"/>
  <c r="C43" i="243"/>
  <c r="A5" i="234"/>
  <c r="E108" i="240"/>
  <c r="H43" i="240"/>
  <c r="E43" i="242"/>
  <c r="I77" i="237"/>
  <c r="I44" i="236"/>
  <c r="H139" i="1"/>
  <c r="C4" i="1"/>
  <c r="E108" i="237"/>
  <c r="C43" i="236"/>
  <c r="B5" i="234"/>
  <c r="C71" i="243"/>
  <c r="C10" i="236"/>
  <c r="I44" i="234"/>
  <c r="C38" i="235"/>
  <c r="A139" i="239"/>
  <c r="A77" i="235"/>
  <c r="G44" i="234"/>
  <c r="D70" i="242"/>
  <c r="I77" i="242"/>
  <c r="D139" i="235"/>
  <c r="B71" i="241"/>
  <c r="B44" i="241"/>
  <c r="C43" i="241"/>
  <c r="B43" i="237"/>
  <c r="A77" i="1"/>
  <c r="H77" i="1"/>
  <c r="B10" i="1"/>
  <c r="F43" i="1"/>
  <c r="C44" i="1"/>
  <c r="D10" i="1"/>
  <c r="A108" i="1"/>
  <c r="I43" i="1"/>
  <c r="F77" i="1"/>
  <c r="E44" i="1"/>
  <c r="H10" i="1"/>
  <c r="I11" i="1"/>
  <c r="E11" i="1"/>
  <c r="E77" i="1"/>
  <c r="E108" i="239"/>
  <c r="E38" i="238"/>
  <c r="B71" i="236"/>
  <c r="G108" i="241"/>
  <c r="B71" i="242"/>
  <c r="E134" i="235"/>
  <c r="A103" i="239"/>
  <c r="B139" i="242"/>
  <c r="D10" i="237"/>
  <c r="A1" i="234"/>
  <c r="D108" i="237"/>
  <c r="B77" i="1"/>
  <c r="E108" i="1"/>
  <c r="G108" i="1"/>
  <c r="A43" i="1"/>
  <c r="F108" i="1"/>
  <c r="A70" i="244"/>
  <c r="E77" i="241"/>
  <c r="E134" i="239"/>
  <c r="E38" i="239"/>
  <c r="C11" i="240"/>
  <c r="I76" i="240"/>
  <c r="C5" i="240"/>
  <c r="F11" i="237"/>
  <c r="G44" i="244"/>
  <c r="B103" i="241"/>
  <c r="C4" i="236"/>
  <c r="D44" i="235"/>
  <c r="E77" i="237"/>
  <c r="D11" i="234"/>
  <c r="G76" i="238"/>
  <c r="C77" i="239"/>
  <c r="E37" i="1"/>
  <c r="C4" i="243"/>
  <c r="D71" i="235"/>
  <c r="C76" i="240"/>
  <c r="C43" i="242"/>
  <c r="E11" i="241"/>
  <c r="F139" i="239"/>
  <c r="B139" i="243"/>
  <c r="F10" i="239"/>
  <c r="D77" i="240"/>
  <c r="E37" i="234"/>
  <c r="B43" i="241"/>
  <c r="B134" i="242"/>
  <c r="H108" i="234"/>
  <c r="E10" i="237"/>
  <c r="G11" i="242"/>
  <c r="C11" i="234"/>
  <c r="B38" i="1"/>
  <c r="B5" i="243"/>
  <c r="D77" i="239"/>
  <c r="A44" i="239"/>
  <c r="G11" i="244"/>
  <c r="G11" i="237"/>
  <c r="E108" i="234"/>
  <c r="C4" i="234"/>
  <c r="D108" i="234"/>
  <c r="E43" i="237"/>
  <c r="E10" i="234"/>
  <c r="G76" i="237"/>
  <c r="A77" i="238"/>
  <c r="E11" i="244"/>
  <c r="F43" i="239"/>
  <c r="C44" i="243"/>
  <c r="G43" i="238"/>
  <c r="A43" i="237"/>
  <c r="C139" i="243"/>
  <c r="E108" i="238"/>
  <c r="C76" i="239"/>
  <c r="G77" i="235"/>
  <c r="C70" i="235"/>
  <c r="I44" i="238"/>
  <c r="D77" i="236"/>
  <c r="H139" i="238"/>
  <c r="C37" i="1"/>
  <c r="D108" i="244"/>
  <c r="F76" i="234"/>
  <c r="H108" i="238"/>
  <c r="I108" i="243"/>
  <c r="C43" i="237"/>
  <c r="G10" i="244"/>
  <c r="D4" i="242"/>
  <c r="A76" i="239"/>
  <c r="F108" i="237"/>
  <c r="C43" i="244"/>
  <c r="H43" i="242"/>
  <c r="H139" i="234"/>
  <c r="H43" i="239"/>
  <c r="B5" i="238"/>
  <c r="H139" i="240"/>
  <c r="A76" i="244"/>
  <c r="D103" i="239"/>
  <c r="I139" i="1"/>
  <c r="I77" i="234"/>
  <c r="D4" i="238"/>
  <c r="C44" i="240"/>
  <c r="G44" i="236"/>
  <c r="A38" i="239"/>
  <c r="C44" i="236"/>
  <c r="G76" i="242"/>
  <c r="G43" i="236"/>
  <c r="H10" i="240"/>
  <c r="D77" i="234"/>
  <c r="B10" i="235"/>
  <c r="F139" i="238"/>
  <c r="H44" i="236"/>
  <c r="A37" i="1"/>
  <c r="C108" i="236"/>
  <c r="C70" i="237"/>
  <c r="E76" i="239"/>
  <c r="A5" i="241"/>
  <c r="A4" i="1"/>
  <c r="H44" i="239"/>
  <c r="I11" i="241"/>
  <c r="I108" i="242"/>
  <c r="F76" i="236"/>
  <c r="F76" i="235"/>
  <c r="F43" i="242"/>
  <c r="C76" i="238"/>
  <c r="B37" i="237"/>
  <c r="E38" i="235"/>
  <c r="D134" i="236"/>
  <c r="B70" i="1"/>
  <c r="D139" i="237"/>
  <c r="C77" i="240"/>
  <c r="H44" i="238"/>
  <c r="D71" i="239"/>
  <c r="G139" i="1"/>
  <c r="C139" i="238"/>
  <c r="E70" i="1"/>
  <c r="C11" i="244"/>
  <c r="F43" i="235"/>
  <c r="A139" i="238"/>
  <c r="D108" i="242"/>
  <c r="F77" i="237"/>
  <c r="D44" i="244"/>
  <c r="H76" i="240"/>
  <c r="C103" i="235"/>
  <c r="E4" i="238"/>
  <c r="B70" i="239"/>
  <c r="D71" i="236"/>
  <c r="A108" i="235"/>
  <c r="D139" i="1"/>
  <c r="H11" i="239"/>
  <c r="E134" i="244"/>
  <c r="I77" i="240"/>
  <c r="I77" i="243"/>
  <c r="D71" i="234"/>
  <c r="D139" i="243"/>
  <c r="E11" i="234"/>
  <c r="A139" i="240"/>
  <c r="D38" i="236"/>
  <c r="D70" i="236"/>
  <c r="B11" i="242"/>
  <c r="G43" i="241"/>
  <c r="A71" i="243"/>
  <c r="E139" i="1"/>
  <c r="H43" i="235"/>
  <c r="A134" i="241"/>
  <c r="C5" i="244"/>
  <c r="C4" i="239"/>
  <c r="F139" i="242"/>
  <c r="B77" i="238"/>
  <c r="E4" i="235"/>
  <c r="F43" i="238"/>
  <c r="A71" i="235"/>
  <c r="D10" i="234"/>
  <c r="C71" i="235"/>
  <c r="C77" i="234"/>
  <c r="E4" i="244"/>
  <c r="B11" i="235"/>
  <c r="A10" i="1"/>
  <c r="G77" i="1"/>
  <c r="H43" i="1"/>
  <c r="C108" i="1"/>
  <c r="E10" i="1"/>
  <c r="A44" i="1"/>
  <c r="I10" i="1"/>
  <c r="H108" i="1"/>
  <c r="F10" i="1"/>
  <c r="D43" i="1"/>
  <c r="D11" i="1"/>
  <c r="I108" i="1"/>
  <c r="B11" i="1"/>
  <c r="G11" i="1"/>
  <c r="H43" i="238"/>
  <c r="H44" i="235"/>
  <c r="D38" i="240"/>
  <c r="A38" i="1"/>
  <c r="A5" i="1"/>
  <c r="C70" i="241"/>
  <c r="E76" i="1"/>
  <c r="B103" i="1"/>
  <c r="H139" i="236"/>
  <c r="I108" i="237"/>
  <c r="D11" i="239"/>
  <c r="B10" i="243"/>
  <c r="E44" i="234"/>
  <c r="F10" i="237"/>
  <c r="D71" i="237"/>
  <c r="D134" i="237"/>
  <c r="D5" i="1"/>
  <c r="B38" i="243"/>
  <c r="G10" i="1"/>
  <c r="I77" i="1"/>
  <c r="B43" i="1"/>
  <c r="D44" i="1"/>
  <c r="B4" i="235"/>
  <c r="A139" i="234"/>
  <c r="E139" i="236"/>
  <c r="B70" i="243"/>
  <c r="E11" i="236"/>
  <c r="D38" i="1"/>
  <c r="B38" i="235"/>
  <c r="A134" i="1"/>
  <c r="B4" i="236"/>
  <c r="A134" i="235"/>
  <c r="A38" i="241"/>
  <c r="E139" i="235"/>
  <c r="A44" i="234"/>
  <c r="B134" i="1"/>
  <c r="E38" i="234"/>
  <c r="C11" i="237"/>
  <c r="D4" i="236"/>
  <c r="A77" i="243"/>
  <c r="C10" i="234"/>
  <c r="E43" i="244"/>
  <c r="E43" i="234"/>
  <c r="E71" i="238"/>
  <c r="I11" i="235"/>
  <c r="A103" i="244"/>
  <c r="D4" i="235"/>
  <c r="A4" i="243"/>
  <c r="E71" i="234"/>
  <c r="C37" i="237"/>
  <c r="A103" i="243"/>
  <c r="I10" i="235"/>
  <c r="H43" i="236"/>
  <c r="G76" i="234"/>
  <c r="I10" i="236"/>
  <c r="F108" i="238"/>
  <c r="A5" i="236"/>
  <c r="E76" i="235"/>
  <c r="C134" i="238"/>
  <c r="A37" i="236"/>
  <c r="D44" i="239"/>
  <c r="E134" i="1"/>
  <c r="A5" i="239"/>
  <c r="B76" i="242"/>
  <c r="E43" i="239"/>
  <c r="C71" i="1"/>
  <c r="A38" i="235"/>
  <c r="C134" i="235"/>
  <c r="D4" i="234"/>
  <c r="D103" i="241"/>
  <c r="E70" i="238"/>
  <c r="G44" i="237"/>
  <c r="C10" i="240"/>
  <c r="I11" i="238"/>
  <c r="E76" i="241"/>
  <c r="H10" i="244"/>
  <c r="E44" i="240"/>
  <c r="D108" i="236"/>
  <c r="E10" i="238"/>
  <c r="H11" i="242"/>
  <c r="D43" i="242"/>
  <c r="H44" i="241"/>
  <c r="E108" i="235"/>
  <c r="D103" i="237"/>
  <c r="A1" i="238"/>
  <c r="E37" i="243"/>
  <c r="D134" i="244"/>
  <c r="B76" i="234"/>
  <c r="H10" i="237"/>
  <c r="G139" i="234"/>
  <c r="B37" i="1"/>
  <c r="C76" i="235"/>
  <c r="D44" i="240"/>
  <c r="E11" i="237"/>
  <c r="E37" i="239"/>
  <c r="I43" i="236"/>
  <c r="C76" i="1"/>
  <c r="E139" i="234"/>
  <c r="I76" i="235"/>
  <c r="I11" i="234"/>
  <c r="D5" i="239"/>
  <c r="I77" i="238"/>
  <c r="C44" i="237"/>
  <c r="F76" i="241"/>
  <c r="D5" i="243"/>
  <c r="C38" i="236"/>
  <c r="E134" i="234"/>
  <c r="A77" i="237"/>
  <c r="G108" i="237"/>
  <c r="I43" i="235"/>
  <c r="C108" i="242"/>
  <c r="D11" i="243"/>
  <c r="C77" i="241"/>
  <c r="I76" i="238"/>
  <c r="B103" i="243"/>
  <c r="H108" i="242"/>
  <c r="A134" i="236"/>
  <c r="G76" i="240"/>
  <c r="B37" i="239"/>
  <c r="D77" i="238"/>
  <c r="D5" i="236"/>
  <c r="E103" i="236"/>
  <c r="D71" i="1"/>
  <c r="D134" i="239"/>
  <c r="H10" i="241"/>
  <c r="E77" i="239"/>
  <c r="C10" i="238"/>
  <c r="A70" i="243"/>
  <c r="A76" i="1"/>
  <c r="A70" i="1"/>
  <c r="F43" i="236"/>
  <c r="B134" i="236"/>
  <c r="B5" i="1"/>
  <c r="C76" i="243"/>
  <c r="A108" i="237"/>
  <c r="D5" i="242"/>
  <c r="D108" i="243"/>
  <c r="H77" i="241"/>
  <c r="E11" i="239"/>
  <c r="A134" i="234"/>
  <c r="A11" i="244"/>
  <c r="C10" i="244"/>
  <c r="A71" i="236"/>
  <c r="C134" i="1"/>
  <c r="H44" i="240"/>
  <c r="A139" i="243"/>
  <c r="I10" i="237"/>
  <c r="C11" i="1"/>
  <c r="A1" i="1"/>
  <c r="D108" i="1"/>
  <c r="I44" i="1"/>
  <c r="A4" i="240"/>
  <c r="B4" i="1"/>
  <c r="B103" i="242"/>
  <c r="C76" i="234"/>
  <c r="C76" i="242"/>
  <c r="C37" i="240"/>
  <c r="C71" i="239"/>
  <c r="I76" i="1"/>
  <c r="C37" i="244"/>
  <c r="G139" i="237"/>
  <c r="A44" i="236"/>
  <c r="A43" i="234"/>
  <c r="A71" i="239"/>
  <c r="D38" i="235"/>
  <c r="C5" i="1"/>
  <c r="I11" i="237"/>
  <c r="B70" i="237"/>
  <c r="C5" i="243"/>
  <c r="E103" i="239"/>
  <c r="G108" i="243"/>
  <c r="A71" i="244"/>
  <c r="B108" i="237"/>
  <c r="H76" i="235"/>
  <c r="B108" i="243"/>
  <c r="B108" i="242"/>
  <c r="H11" i="240"/>
  <c r="H108" i="235"/>
  <c r="C37" i="235"/>
  <c r="E4" i="243"/>
  <c r="A43" i="235"/>
  <c r="A4" i="242"/>
  <c r="E44" i="244"/>
  <c r="A134" i="238"/>
  <c r="E4" i="239"/>
  <c r="F10" i="240"/>
  <c r="D38" i="237"/>
  <c r="A43" i="243"/>
  <c r="E43" i="236"/>
  <c r="B10" i="241"/>
  <c r="H76" i="243"/>
  <c r="I76" i="237"/>
  <c r="A134" i="239"/>
  <c r="A4" i="244"/>
  <c r="I10" i="234"/>
  <c r="I11" i="236"/>
  <c r="G76" i="241"/>
  <c r="I77" i="236"/>
  <c r="D139" i="240"/>
  <c r="E10" i="239"/>
  <c r="A71" i="237"/>
  <c r="E71" i="241"/>
  <c r="H108" i="243"/>
  <c r="G44" i="240"/>
  <c r="C44" i="234"/>
  <c r="A4" i="239"/>
  <c r="D76" i="237"/>
  <c r="C37" i="238"/>
  <c r="F139" i="244"/>
  <c r="C71" i="237"/>
  <c r="A108" i="239"/>
  <c r="A77" i="234"/>
  <c r="A38" i="243"/>
  <c r="E11" i="240"/>
  <c r="B103" i="238"/>
  <c r="C103" i="234"/>
  <c r="B38" i="239"/>
  <c r="E43" i="1"/>
  <c r="B108" i="1"/>
  <c r="F44" i="1"/>
  <c r="D37" i="1"/>
  <c r="G43" i="1"/>
  <c r="D108" i="239"/>
  <c r="B4" i="243"/>
  <c r="G11" i="236"/>
  <c r="A11" i="240"/>
  <c r="E134" i="236"/>
  <c r="F11" i="1"/>
  <c r="C77" i="1"/>
  <c r="I76" i="244"/>
  <c r="H11" i="244"/>
  <c r="E108" i="241"/>
  <c r="B5" i="241"/>
  <c r="A4" i="237"/>
  <c r="A37" i="242"/>
  <c r="A37" i="234"/>
  <c r="D103" i="240"/>
  <c r="H10" i="236"/>
  <c r="A70" i="235"/>
  <c r="C103" i="241"/>
  <c r="H43" i="241"/>
  <c r="B44" i="1"/>
  <c r="H44" i="1"/>
  <c r="C43" i="1"/>
  <c r="F11" i="242"/>
  <c r="A11" i="1"/>
  <c r="G44" i="1"/>
  <c r="D43" i="240"/>
  <c r="C76" i="244"/>
  <c r="B4" i="237"/>
  <c r="C139" i="236"/>
  <c r="A76" i="240"/>
  <c r="D103" i="243"/>
  <c r="D77" i="1"/>
  <c r="H11" i="1"/>
  <c r="D4" i="1"/>
  <c r="C11" i="241"/>
  <c r="C10" i="235"/>
  <c r="C108" i="235"/>
  <c r="H76" i="237"/>
  <c r="D77" i="241"/>
  <c r="E108" i="243"/>
  <c r="H108" i="240"/>
  <c r="E70" i="236"/>
  <c r="C38" i="241"/>
</calcChain>
</file>

<file path=xl/sharedStrings.xml><?xml version="1.0" encoding="utf-8"?>
<sst xmlns="http://schemas.openxmlformats.org/spreadsheetml/2006/main" count="1123" uniqueCount="61">
  <si>
    <t>Total</t>
  </si>
  <si>
    <t>Public</t>
  </si>
  <si>
    <t>Private</t>
  </si>
  <si>
    <t>In-state</t>
  </si>
  <si>
    <t>Out-of-state</t>
  </si>
  <si>
    <t>Students enrolled in first year</t>
  </si>
  <si>
    <t>Two-year</t>
  </si>
  <si>
    <t>Four-year</t>
  </si>
  <si>
    <t>GROUP</t>
  </si>
  <si>
    <t>OUTCOME</t>
  </si>
  <si>
    <t>DIPLOMA_YEAR</t>
  </si>
  <si>
    <t>STUDENT_CNT</t>
  </si>
  <si>
    <t>TOTAL</t>
  </si>
  <si>
    <t>PUBLIC</t>
  </si>
  <si>
    <t>PRIVATE</t>
  </si>
  <si>
    <t>TWO</t>
  </si>
  <si>
    <t>FOUR</t>
  </si>
  <si>
    <t>IN_STATE</t>
  </si>
  <si>
    <t>OUT_STATE</t>
  </si>
  <si>
    <t>FIRST FALL</t>
  </si>
  <si>
    <t>FIRST YEAR</t>
  </si>
  <si>
    <t>FIRST TWO YEARS</t>
  </si>
  <si>
    <t>PERSISTENCE</t>
  </si>
  <si>
    <t>C</t>
  </si>
  <si>
    <t>D</t>
  </si>
  <si>
    <t>E</t>
  </si>
  <si>
    <t>F</t>
  </si>
  <si>
    <t>G</t>
  </si>
  <si>
    <t>H</t>
  </si>
  <si>
    <t>I</t>
  </si>
  <si>
    <t>J</t>
  </si>
  <si>
    <t>K</t>
  </si>
  <si>
    <t>N_Schls</t>
  </si>
  <si>
    <t>Total_25</t>
  </si>
  <si>
    <t>Total_50</t>
  </si>
  <si>
    <t>Total_75</t>
  </si>
  <si>
    <t>N of students</t>
  </si>
  <si>
    <t>N of schools</t>
  </si>
  <si>
    <t>25th percentile</t>
  </si>
  <si>
    <t>50th percentile</t>
  </si>
  <si>
    <t>75th percentile</t>
  </si>
  <si>
    <t>COMPLETION</t>
  </si>
  <si>
    <t>L</t>
  </si>
  <si>
    <t>M</t>
  </si>
  <si>
    <t>N</t>
  </si>
  <si>
    <t>O</t>
  </si>
  <si>
    <t>Low Income, High Minority, Urban Schools</t>
  </si>
  <si>
    <t>Low Income, Low Minority, Urban Schools</t>
  </si>
  <si>
    <t>Low Income, High Minority, Suburban Schools</t>
  </si>
  <si>
    <t>Low Income, Low Minority, Suburban Schools</t>
  </si>
  <si>
    <t>Higher Income, High Minority, Urban Schools</t>
  </si>
  <si>
    <t>Higher Income, Low Minority, Urban Schools</t>
  </si>
  <si>
    <t>Higher Income, High Minority, Suburban Schools</t>
  </si>
  <si>
    <t>Higher Income, Low Minority, Suburban Schools</t>
  </si>
  <si>
    <t>Low Income, High Minority, Rural Schools</t>
  </si>
  <si>
    <t>Low Income, Low Minority, Rural Schools</t>
  </si>
  <si>
    <t>Higher Income, High Minority, Rural Schools</t>
  </si>
  <si>
    <t>Higher Income, Low Minority, Rural Schools</t>
  </si>
  <si>
    <t>*</t>
  </si>
  <si>
    <t>Notes:</t>
  </si>
  <si>
    <t>* Values are not represented due to low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</si>
</sst>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%_);\(0%\)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Fill="1"/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3" fontId="0" fillId="0" borderId="1" xfId="0" applyNumberFormat="1" applyBorder="1" applyAlignment="1">
      <alignment vertical="center" wrapText="1"/>
    </xf>
    <xf numFmtId="0" fontId="0" fillId="0" borderId="0" xfId="0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7" fillId="2" borderId="1" xfId="0" applyFont="1" applyFill="1" applyBorder="1"/>
    <xf numFmtId="0" fontId="0" fillId="0" borderId="0" xfId="0"/>
    <xf numFmtId="3" fontId="0" fillId="0" borderId="0" xfId="0" applyNumberFormat="1"/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NumberFormat="1"/>
    <xf numFmtId="3" fontId="0" fillId="0" borderId="0" xfId="0" applyNumberFormat="1"/>
    <xf numFmtId="164" fontId="0" fillId="0" borderId="0" xfId="0" applyNumberFormat="1"/>
    <xf numFmtId="0" fontId="8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73AD"/>
      <color rgb="FF336699"/>
      <color rgb="FFE28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(1)'!$D$10:$D$11</c:f>
              <c:numCache>
                <c:formatCode>0%</c:formatCode>
                <c:ptCount val="2"/>
                <c:pt idx="0">
                  <c:v>0.45346941668438584</c:v>
                </c:pt>
                <c:pt idx="1">
                  <c:v>0.45195624079089253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(1)'!$E$10:$E$11</c:f>
              <c:numCache>
                <c:formatCode>0%</c:formatCode>
                <c:ptCount val="2"/>
                <c:pt idx="0">
                  <c:v>7.7342279553634014E-2</c:v>
                </c:pt>
                <c:pt idx="1">
                  <c:v>7.8455421746252557E-2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(1)'!$F$10:$F$11)</c:f>
              <c:numCache>
                <c:formatCode>General</c:formatCode>
                <c:ptCount val="5"/>
                <c:pt idx="3" formatCode="0%">
                  <c:v>0.23889400776494121</c:v>
                </c:pt>
                <c:pt idx="4" formatCode="0%">
                  <c:v>0.23837080085279422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(1)'!$N$15:$N$17,'group (1)'!$G$10:$G$11)</c:f>
              <c:numCache>
                <c:formatCode>General</c:formatCode>
                <c:ptCount val="5"/>
                <c:pt idx="3" formatCode="0%">
                  <c:v>0.29191768847307864</c:v>
                </c:pt>
                <c:pt idx="4" formatCode="0%">
                  <c:v>0.29204086168435089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(1)'!$H$10:$H$11)</c:f>
              <c:numCache>
                <c:formatCode>General</c:formatCode>
                <c:ptCount val="8"/>
                <c:pt idx="6" formatCode="0%">
                  <c:v>0.47144848441892884</c:v>
                </c:pt>
                <c:pt idx="7" formatCode="0%">
                  <c:v>0.46687190800358896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(1)'!$A$10:$A$12,'group (1)'!$A$10:$A$12,'group (1)'!$A$10:$A$12)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(1)'!$N$15:$N$20,'group (1)'!$I$10:$I$11)</c:f>
              <c:numCache>
                <c:formatCode>General</c:formatCode>
                <c:ptCount val="8"/>
                <c:pt idx="6" formatCode="0%">
                  <c:v>5.9363211819091044E-2</c:v>
                </c:pt>
                <c:pt idx="7" formatCode="0%">
                  <c:v>6.3539754533556134E-2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2487680"/>
        <c:axId val="209919360"/>
      </c:barChart>
      <c:catAx>
        <c:axId val="202487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09919360"/>
        <c:crosses val="autoZero"/>
        <c:auto val="1"/>
        <c:lblAlgn val="ctr"/>
        <c:lblOffset val="100"/>
        <c:noMultiLvlLbl val="0"/>
      </c:catAx>
      <c:valAx>
        <c:axId val="2099193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248768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(2)'!$D$139</c:f>
              <c:numCache>
                <c:formatCode>0%</c:formatCode>
                <c:ptCount val="1"/>
                <c:pt idx="0">
                  <c:v>0.24305908674870336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(2)'!$E$139</c:f>
              <c:numCache>
                <c:formatCode>0%</c:formatCode>
                <c:ptCount val="1"/>
                <c:pt idx="0">
                  <c:v>7.5765280178989119E-2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(2)'!$F$140,'group (2)'!$F$139)</c:f>
              <c:numCache>
                <c:formatCode>0%</c:formatCode>
                <c:ptCount val="2"/>
                <c:pt idx="1">
                  <c:v>8.7460591884470654E-2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(2)'!$G$140,'group (2)'!$G$139)</c:f>
              <c:numCache>
                <c:formatCode>0%</c:formatCode>
                <c:ptCount val="2"/>
                <c:pt idx="1">
                  <c:v>0.23136377504322181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(2)'!$H$140:$H$141,'group (2)'!$H$139)</c:f>
              <c:numCache>
                <c:formatCode>General</c:formatCode>
                <c:ptCount val="3"/>
                <c:pt idx="2" formatCode="0%">
                  <c:v>0.26756839214888639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(2)'!$I$140:$I$141,'group (2)'!$I$139)</c:f>
              <c:numCache>
                <c:formatCode>General</c:formatCode>
                <c:ptCount val="3"/>
                <c:pt idx="2" formatCode="0%">
                  <c:v>5.1255974778806064E-2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31176064"/>
        <c:axId val="231177600"/>
      </c:barChart>
      <c:catAx>
        <c:axId val="2311760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31177600"/>
        <c:crosses val="autoZero"/>
        <c:auto val="1"/>
        <c:lblAlgn val="ctr"/>
        <c:lblOffset val="100"/>
        <c:noMultiLvlLbl val="0"/>
      </c:catAx>
      <c:valAx>
        <c:axId val="231177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1176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(3)'!$D$10:$D$11</c:f>
              <c:numCache>
                <c:formatCode>0%</c:formatCode>
                <c:ptCount val="2"/>
                <c:pt idx="0">
                  <c:v>0.47960148962412136</c:v>
                </c:pt>
                <c:pt idx="1">
                  <c:v>0.49319893473840953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(3)'!$E$10:$E$11</c:f>
              <c:numCache>
                <c:formatCode>0%</c:formatCode>
                <c:ptCount val="2"/>
                <c:pt idx="0">
                  <c:v>6.2111578115457845E-2</c:v>
                </c:pt>
                <c:pt idx="1">
                  <c:v>6.0651184101257125E-2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(3)'!$F$10:$F$11)</c:f>
              <c:numCache>
                <c:formatCode>General</c:formatCode>
                <c:ptCount val="5"/>
                <c:pt idx="3" formatCode="0%">
                  <c:v>0.26380955802229644</c:v>
                </c:pt>
                <c:pt idx="4" formatCode="0%">
                  <c:v>0.27947366913891353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(3)'!$N$15:$N$17,'group (3)'!$G$10:$G$11)</c:f>
              <c:numCache>
                <c:formatCode>General</c:formatCode>
                <c:ptCount val="5"/>
                <c:pt idx="3" formatCode="0%">
                  <c:v>0.27790350971728273</c:v>
                </c:pt>
                <c:pt idx="4" formatCode="0%">
                  <c:v>0.27437644970075314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(3)'!$H$10:$H$11)</c:f>
              <c:numCache>
                <c:formatCode>General</c:formatCode>
                <c:ptCount val="8"/>
                <c:pt idx="6" formatCode="0%">
                  <c:v>0.49109698123600481</c:v>
                </c:pt>
                <c:pt idx="7" formatCode="0%">
                  <c:v>0.50224793104435728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(3)'!$A$10:$A$12,'group (3)'!$A$10:$A$12,'group (3)'!$A$10:$A$12)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(3)'!$N$15:$N$20,'group (3)'!$I$10:$I$11)</c:f>
              <c:numCache>
                <c:formatCode>General</c:formatCode>
                <c:ptCount val="8"/>
                <c:pt idx="6" formatCode="0%">
                  <c:v>5.0616086503574381E-2</c:v>
                </c:pt>
                <c:pt idx="7" formatCode="0%">
                  <c:v>5.1602187795309409E-2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3017600"/>
        <c:axId val="243019136"/>
      </c:barChart>
      <c:catAx>
        <c:axId val="24301760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3019136"/>
        <c:crosses val="autoZero"/>
        <c:auto val="1"/>
        <c:lblAlgn val="ctr"/>
        <c:lblOffset val="100"/>
        <c:noMultiLvlLbl val="0"/>
      </c:catAx>
      <c:valAx>
        <c:axId val="24301913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30176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(3)'!$D$43:$D$44</c:f>
              <c:numCache>
                <c:formatCode>0%</c:formatCode>
                <c:ptCount val="2"/>
                <c:pt idx="0">
                  <c:v>0.51281261007396972</c:v>
                </c:pt>
                <c:pt idx="1">
                  <c:v>0.54449114487911776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(3)'!$E$43:$E$44</c:f>
              <c:numCache>
                <c:formatCode>0%</c:formatCode>
                <c:ptCount val="2"/>
                <c:pt idx="0">
                  <c:v>8.1718915110954568E-2</c:v>
                </c:pt>
                <c:pt idx="1">
                  <c:v>6.796709415526099E-2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(3)'!$F$43:$F$44)</c:f>
              <c:numCache>
                <c:formatCode>General</c:formatCode>
                <c:ptCount val="5"/>
                <c:pt idx="3" formatCode="0%">
                  <c:v>0.27784871433603381</c:v>
                </c:pt>
                <c:pt idx="4" formatCode="0%">
                  <c:v>0.31547939792362684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(3)'!$N$15:$N$17,'group (3)'!$G$43:$G$44)</c:f>
              <c:numCache>
                <c:formatCode>General</c:formatCode>
                <c:ptCount val="5"/>
                <c:pt idx="3" formatCode="0%">
                  <c:v>0.31668281084889044</c:v>
                </c:pt>
                <c:pt idx="4" formatCode="0%">
                  <c:v>0.2969788411107519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(3)'!$H$43:$H$44)</c:f>
              <c:numCache>
                <c:formatCode>General</c:formatCode>
                <c:ptCount val="8"/>
                <c:pt idx="6" formatCode="0%">
                  <c:v>0.52472261359633676</c:v>
                </c:pt>
                <c:pt idx="7" formatCode="0%">
                  <c:v>0.55640574295601775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(3)'!$A$43:$A$45,'group (3)'!$A$43:$A$45,'group (3)'!$A$43:$A$45)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(3)'!$N$15:$N$20,'group (3)'!$I$43:$I$44)</c:f>
              <c:numCache>
                <c:formatCode>General</c:formatCode>
                <c:ptCount val="8"/>
                <c:pt idx="6" formatCode="0%">
                  <c:v>6.9808911588587527E-2</c:v>
                </c:pt>
                <c:pt idx="7" formatCode="0%">
                  <c:v>5.6052496078360936E-2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3213824"/>
        <c:axId val="243215360"/>
      </c:barChart>
      <c:catAx>
        <c:axId val="243213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3215360"/>
        <c:crosses val="autoZero"/>
        <c:auto val="1"/>
        <c:lblAlgn val="ctr"/>
        <c:lblOffset val="100"/>
        <c:noMultiLvlLbl val="0"/>
      </c:catAx>
      <c:valAx>
        <c:axId val="2432153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32138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(3)'!$C$107,'group (3)'!$O$108,'group (3)'!$D$107,'group (3)'!$E$107,'group (3)'!$O$109,'group (3)'!$F$107,'group (3)'!$G$107,'group (3)'!$O$110,'group (3)'!$H$107,'group (3)'!$I$107)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(3)'!$C$108,'group (3)'!$O$108,'group (3)'!$D$108,'group (3)'!$E$108,'group (3)'!$O$108,'group (3)'!$F$108,'group (3)'!$G$108,'group (3)'!$O$109,'group (3)'!$H$108,'group (3)'!$I$108)</c:f>
              <c:numCache>
                <c:formatCode>General</c:formatCode>
                <c:ptCount val="10"/>
                <c:pt idx="0" formatCode="0%">
                  <c:v>0.8163741390802044</c:v>
                </c:pt>
                <c:pt idx="2" formatCode="0%">
                  <c:v>0.80849145702756076</c:v>
                </c:pt>
                <c:pt idx="3" formatCode="0%">
                  <c:v>0.86584051724137934</c:v>
                </c:pt>
                <c:pt idx="5" formatCode="0%">
                  <c:v>0.72997385310197294</c:v>
                </c:pt>
                <c:pt idx="6" formatCode="0%">
                  <c:v>0.89217935349322208</c:v>
                </c:pt>
                <c:pt idx="8" formatCode="0%">
                  <c:v>0.81225089154604568</c:v>
                </c:pt>
                <c:pt idx="9" formatCode="0%">
                  <c:v>0.84736676127404609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43238784"/>
        <c:axId val="243240320"/>
      </c:barChart>
      <c:catAx>
        <c:axId val="2432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3240320"/>
        <c:crosses val="autoZero"/>
        <c:auto val="1"/>
        <c:lblAlgn val="ctr"/>
        <c:lblOffset val="100"/>
        <c:noMultiLvlLbl val="0"/>
      </c:catAx>
      <c:valAx>
        <c:axId val="2432403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323878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(3)'!$D$76:$D$77</c:f>
              <c:numCache>
                <c:formatCode>0%</c:formatCode>
                <c:ptCount val="2"/>
                <c:pt idx="0">
                  <c:v>0.59619206680584547</c:v>
                </c:pt>
                <c:pt idx="1">
                  <c:v>0.56668281084889049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(3)'!$E$76:$E$77</c:f>
              <c:numCache>
                <c:formatCode>0%</c:formatCode>
                <c:ptCount val="2"/>
                <c:pt idx="0">
                  <c:v>8.1753653444676402E-2</c:v>
                </c:pt>
                <c:pt idx="1">
                  <c:v>9.0612891863332157E-2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(3)'!$F$76:$F$77)</c:f>
              <c:numCache>
                <c:formatCode>General</c:formatCode>
                <c:ptCount val="5"/>
                <c:pt idx="3" formatCode="0%">
                  <c:v>0.3652275574112735</c:v>
                </c:pt>
                <c:pt idx="4" formatCode="0%">
                  <c:v>0.32445403311025006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(3)'!$K$75:$K$77,'group (3)'!$G$76:$G$77)</c:f>
              <c:numCache>
                <c:formatCode>General</c:formatCode>
                <c:ptCount val="5"/>
                <c:pt idx="3" formatCode="0%">
                  <c:v>0.31271816283924841</c:v>
                </c:pt>
                <c:pt idx="4" formatCode="0%">
                  <c:v>0.33284166960197253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(3)'!$H$76:$H$77)</c:f>
              <c:numCache>
                <c:formatCode>General</c:formatCode>
                <c:ptCount val="8"/>
                <c:pt idx="6" formatCode="0%">
                  <c:v>0.607615866388309</c:v>
                </c:pt>
                <c:pt idx="7" formatCode="0%">
                  <c:v>0.57771222261359634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(3)'!$A$76:$A$78,'group (3)'!$A$76:$A$78,'group (3)'!$A$76:$A$78)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(3)'!$K$75:$K$80,'group (3)'!$I$76:$I$77)</c:f>
              <c:numCache>
                <c:formatCode>General</c:formatCode>
                <c:ptCount val="8"/>
                <c:pt idx="6" formatCode="0%">
                  <c:v>7.0329853862212938E-2</c:v>
                </c:pt>
                <c:pt idx="7" formatCode="0%">
                  <c:v>7.9583480098626272E-2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4154752"/>
        <c:axId val="244156288"/>
      </c:barChart>
      <c:catAx>
        <c:axId val="244154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4156288"/>
        <c:crosses val="autoZero"/>
        <c:auto val="1"/>
        <c:lblAlgn val="ctr"/>
        <c:lblOffset val="100"/>
        <c:noMultiLvlLbl val="0"/>
      </c:catAx>
      <c:valAx>
        <c:axId val="2441562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415475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(3)'!$D$9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(3)'!$D$139</c:f>
              <c:numCache>
                <c:formatCode>0%</c:formatCode>
                <c:ptCount val="1"/>
                <c:pt idx="0">
                  <c:v>0.1811131602591384</c:v>
                </c:pt>
              </c:numCache>
            </c:numRef>
          </c:val>
        </c:ser>
        <c:ser>
          <c:idx val="3"/>
          <c:order val="1"/>
          <c:tx>
            <c:strRef>
              <c:f>'group (3)'!$E$9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(3)'!$E$139</c:f>
              <c:numCache>
                <c:formatCode>0%</c:formatCode>
                <c:ptCount val="1"/>
                <c:pt idx="0">
                  <c:v>4.7619047619047616E-2</c:v>
                </c:pt>
              </c:numCache>
            </c:numRef>
          </c:val>
        </c:ser>
        <c:ser>
          <c:idx val="0"/>
          <c:order val="2"/>
          <c:tx>
            <c:strRef>
              <c:f>'group (3)'!$F$9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(3)'!$F$140,'group (3)'!$F$139)</c:f>
              <c:numCache>
                <c:formatCode>0%</c:formatCode>
                <c:ptCount val="2"/>
                <c:pt idx="1">
                  <c:v>7.4478649453823237E-2</c:v>
                </c:pt>
              </c:numCache>
            </c:numRef>
          </c:val>
        </c:ser>
        <c:ser>
          <c:idx val="1"/>
          <c:order val="3"/>
          <c:tx>
            <c:strRef>
              <c:f>'group (3)'!$G$9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(3)'!$G$140,'group (3)'!$G$139)</c:f>
              <c:numCache>
                <c:formatCode>0%</c:formatCode>
                <c:ptCount val="2"/>
                <c:pt idx="1">
                  <c:v>0.15425355842436278</c:v>
                </c:pt>
              </c:numCache>
            </c:numRef>
          </c:val>
        </c:ser>
        <c:ser>
          <c:idx val="4"/>
          <c:order val="4"/>
          <c:tx>
            <c:strRef>
              <c:f>'group (3)'!$H$9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(3)'!$H$140:$H$141,'group (3)'!$H$139)</c:f>
              <c:numCache>
                <c:formatCode>General</c:formatCode>
                <c:ptCount val="3"/>
                <c:pt idx="2" formatCode="0%">
                  <c:v>0.19908261219085449</c:v>
                </c:pt>
              </c:numCache>
            </c:numRef>
          </c:val>
        </c:ser>
        <c:ser>
          <c:idx val="5"/>
          <c:order val="5"/>
          <c:tx>
            <c:strRef>
              <c:f>'group (3)'!$I$9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(3)'!$A$139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(3)'!$I$140:$I$141,'group (3)'!$I$139)</c:f>
              <c:numCache>
                <c:formatCode>General</c:formatCode>
                <c:ptCount val="3"/>
                <c:pt idx="2" formatCode="0%">
                  <c:v>2.9649595687331536E-2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4183040"/>
        <c:axId val="244184576"/>
      </c:barChart>
      <c:catAx>
        <c:axId val="24418304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44184576"/>
        <c:crosses val="autoZero"/>
        <c:auto val="1"/>
        <c:lblAlgn val="ctr"/>
        <c:lblOffset val="100"/>
        <c:noMultiLvlLbl val="0"/>
      </c:catAx>
      <c:valAx>
        <c:axId val="2441845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418304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(4)'!$D$10:$D$11</c:f>
              <c:numCache>
                <c:formatCode>0%</c:formatCode>
                <c:ptCount val="2"/>
                <c:pt idx="0">
                  <c:v>0.45105538342370255</c:v>
                </c:pt>
                <c:pt idx="1">
                  <c:v>0.45533612032098408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(4)'!$E$10:$E$11</c:f>
              <c:numCache>
                <c:formatCode>0%</c:formatCode>
                <c:ptCount val="2"/>
                <c:pt idx="0">
                  <c:v>7.5522850503485672E-2</c:v>
                </c:pt>
                <c:pt idx="1">
                  <c:v>7.1740906251501604E-2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(4)'!$F$10:$F$11)</c:f>
              <c:numCache>
                <c:formatCode>General</c:formatCode>
                <c:ptCount val="5"/>
                <c:pt idx="3" formatCode="0%">
                  <c:v>0.21127033307513554</c:v>
                </c:pt>
                <c:pt idx="4" formatCode="0%">
                  <c:v>0.21868242756234685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(4)'!$N$15:$N$17,'group (4)'!$G$10:$G$11)</c:f>
              <c:numCache>
                <c:formatCode>General</c:formatCode>
                <c:ptCount val="5"/>
                <c:pt idx="3" formatCode="0%">
                  <c:v>0.31530790085205268</c:v>
                </c:pt>
                <c:pt idx="4" formatCode="0%">
                  <c:v>0.30839459901013888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(4)'!$H$10:$H$11)</c:f>
              <c:numCache>
                <c:formatCode>General</c:formatCode>
                <c:ptCount val="8"/>
                <c:pt idx="6" formatCode="0%">
                  <c:v>0.46678931061192874</c:v>
                </c:pt>
                <c:pt idx="7" formatCode="0%">
                  <c:v>0.47124117053481335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(4)'!$A$10:$A$12,'group (4)'!$A$10:$A$12,'group (4)'!$A$10:$A$12)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(4)'!$N$15:$N$20,'group (4)'!$I$10:$I$11)</c:f>
              <c:numCache>
                <c:formatCode>General</c:formatCode>
                <c:ptCount val="8"/>
                <c:pt idx="6" formatCode="0%">
                  <c:v>5.9788923315259486E-2</c:v>
                </c:pt>
                <c:pt idx="7" formatCode="0%">
                  <c:v>5.5835856037672382E-2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67494144"/>
        <c:axId val="267495680"/>
      </c:barChart>
      <c:catAx>
        <c:axId val="2674941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67495680"/>
        <c:crosses val="autoZero"/>
        <c:auto val="1"/>
        <c:lblAlgn val="ctr"/>
        <c:lblOffset val="100"/>
        <c:noMultiLvlLbl val="0"/>
      </c:catAx>
      <c:valAx>
        <c:axId val="26749568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6749414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(4)'!$D$43:$D$44</c:f>
              <c:numCache>
                <c:formatCode>0%</c:formatCode>
                <c:ptCount val="2"/>
                <c:pt idx="0">
                  <c:v>0.46420323325635104</c:v>
                </c:pt>
                <c:pt idx="1">
                  <c:v>0.49462625871417504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(4)'!$E$43:$E$44</c:f>
              <c:numCache>
                <c:formatCode>0%</c:formatCode>
                <c:ptCount val="2"/>
                <c:pt idx="0">
                  <c:v>8.0831408775981523E-2</c:v>
                </c:pt>
                <c:pt idx="1">
                  <c:v>8.031564678543765E-2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(4)'!$F$43:$F$44)</c:f>
              <c:numCache>
                <c:formatCode>General</c:formatCode>
                <c:ptCount val="5"/>
                <c:pt idx="3" formatCode="0%">
                  <c:v>0.25732812222419615</c:v>
                </c:pt>
                <c:pt idx="4" formatCode="0%">
                  <c:v>0.24370642912470952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(4)'!$N$15:$N$17,'group (4)'!$G$43:$G$44)</c:f>
              <c:numCache>
                <c:formatCode>General</c:formatCode>
                <c:ptCount val="5"/>
                <c:pt idx="3" formatCode="0%">
                  <c:v>0.28770651980813644</c:v>
                </c:pt>
                <c:pt idx="4" formatCode="0%">
                  <c:v>0.33123547637490319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(4)'!$H$43:$H$44)</c:f>
              <c:numCache>
                <c:formatCode>General</c:formatCode>
                <c:ptCount val="8"/>
                <c:pt idx="6" formatCode="0%">
                  <c:v>0.48427784686445197</c:v>
                </c:pt>
                <c:pt idx="7" formatCode="0%">
                  <c:v>0.51006971340046481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(4)'!$A$43:$A$45,'group (4)'!$A$43:$A$45,'group (4)'!$A$43:$A$45)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(4)'!$N$15:$N$20,'group (4)'!$I$43:$I$44)</c:f>
              <c:numCache>
                <c:formatCode>General</c:formatCode>
                <c:ptCount val="8"/>
                <c:pt idx="6" formatCode="0%">
                  <c:v>6.0756795167880621E-2</c:v>
                </c:pt>
                <c:pt idx="7" formatCode="0%">
                  <c:v>6.4872192099147949E-2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67530624"/>
        <c:axId val="267532160"/>
      </c:barChart>
      <c:catAx>
        <c:axId val="2675306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67532160"/>
        <c:crosses val="autoZero"/>
        <c:auto val="1"/>
        <c:lblAlgn val="ctr"/>
        <c:lblOffset val="100"/>
        <c:noMultiLvlLbl val="0"/>
      </c:catAx>
      <c:valAx>
        <c:axId val="2675321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6753062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(4)'!$C$107,'group (4)'!$O$108,'group (4)'!$D$107,'group (4)'!$E$107,'group (4)'!$O$109,'group (4)'!$F$107,'group (4)'!$G$107,'group (4)'!$O$110,'group (4)'!$H$107,'group (4)'!$I$107)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(4)'!$C$108,'group (4)'!$O$108,'group (4)'!$D$108,'group (4)'!$E$108,'group (4)'!$O$108,'group (4)'!$F$108,'group (4)'!$G$108,'group (4)'!$O$109,'group (4)'!$H$108,'group (4)'!$I$108)</c:f>
              <c:numCache>
                <c:formatCode>General</c:formatCode>
                <c:ptCount val="10"/>
                <c:pt idx="0" formatCode="0%">
                  <c:v>0.73174706649282917</c:v>
                </c:pt>
                <c:pt idx="2" formatCode="0%">
                  <c:v>0.72330654420206664</c:v>
                </c:pt>
                <c:pt idx="3" formatCode="0%">
                  <c:v>0.78021978021978022</c:v>
                </c:pt>
                <c:pt idx="5" formatCode="0%">
                  <c:v>0.65550569554711768</c:v>
                </c:pt>
                <c:pt idx="6" formatCode="0%">
                  <c:v>0.7999382525470824</c:v>
                </c:pt>
                <c:pt idx="8" formatCode="0%">
                  <c:v>0.72523844460748355</c:v>
                </c:pt>
                <c:pt idx="9" formatCode="0%">
                  <c:v>0.783625730994152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7576064"/>
        <c:axId val="267577600"/>
      </c:barChart>
      <c:catAx>
        <c:axId val="2675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7577600"/>
        <c:crosses val="autoZero"/>
        <c:auto val="1"/>
        <c:lblAlgn val="ctr"/>
        <c:lblOffset val="100"/>
        <c:noMultiLvlLbl val="0"/>
      </c:catAx>
      <c:valAx>
        <c:axId val="267577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6757606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(4)'!$D$76:$D$77</c:f>
              <c:numCache>
                <c:formatCode>0%</c:formatCode>
                <c:ptCount val="2"/>
                <c:pt idx="0">
                  <c:v>0.57809912793906615</c:v>
                </c:pt>
                <c:pt idx="1">
                  <c:v>0.51021495825190977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(4)'!$E$76:$E$77</c:f>
              <c:numCache>
                <c:formatCode>0%</c:formatCode>
                <c:ptCount val="2"/>
                <c:pt idx="0">
                  <c:v>7.5505022629429291E-2</c:v>
                </c:pt>
                <c:pt idx="1">
                  <c:v>8.9003375377509325E-2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(4)'!$F$76:$F$77)</c:f>
              <c:numCache>
                <c:formatCode>General</c:formatCode>
                <c:ptCount val="5"/>
                <c:pt idx="3" formatCode="0%">
                  <c:v>0.35081134783088641</c:v>
                </c:pt>
                <c:pt idx="4" formatCode="0%">
                  <c:v>0.29641144075324216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(4)'!$K$75:$K$77,'group (4)'!$G$76:$G$77)</c:f>
              <c:numCache>
                <c:formatCode>General</c:formatCode>
                <c:ptCount val="5"/>
                <c:pt idx="3" formatCode="0%">
                  <c:v>0.302792802737609</c:v>
                </c:pt>
                <c:pt idx="4" formatCode="0%">
                  <c:v>0.30280689287617696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(4)'!$H$76:$H$77)</c:f>
              <c:numCache>
                <c:formatCode>General</c:formatCode>
                <c:ptCount val="8"/>
                <c:pt idx="6" formatCode="0%">
                  <c:v>0.58968981123744346</c:v>
                </c:pt>
                <c:pt idx="7" formatCode="0%">
                  <c:v>0.52833540593355832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(4)'!$A$76:$A$78,'group (4)'!$A$76:$A$78,'group (4)'!$A$76:$A$78)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(4)'!$K$75:$K$80,'group (4)'!$I$76:$I$77)</c:f>
              <c:numCache>
                <c:formatCode>General</c:formatCode>
                <c:ptCount val="8"/>
                <c:pt idx="6" formatCode="0%">
                  <c:v>6.3914339331051992E-2</c:v>
                </c:pt>
                <c:pt idx="7" formatCode="0%">
                  <c:v>7.0882927695860715E-2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0543872"/>
        <c:axId val="270758656"/>
      </c:barChart>
      <c:catAx>
        <c:axId val="2705438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0758656"/>
        <c:crosses val="autoZero"/>
        <c:auto val="1"/>
        <c:lblAlgn val="ctr"/>
        <c:lblOffset val="100"/>
        <c:noMultiLvlLbl val="0"/>
      </c:catAx>
      <c:valAx>
        <c:axId val="2707586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05438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(1)'!$D$43:$D$44</c:f>
              <c:numCache>
                <c:formatCode>0%</c:formatCode>
                <c:ptCount val="2"/>
                <c:pt idx="0">
                  <c:v>0.49240167770956172</c:v>
                </c:pt>
                <c:pt idx="1">
                  <c:v>0.50625684157472373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(1)'!$E$43:$E$44</c:f>
              <c:numCache>
                <c:formatCode>0%</c:formatCode>
                <c:ptCount val="2"/>
                <c:pt idx="0">
                  <c:v>9.1119080906935754E-2</c:v>
                </c:pt>
                <c:pt idx="1">
                  <c:v>8.365818508280766E-2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(1)'!$F$43:$F$44)</c:f>
              <c:numCache>
                <c:formatCode>General</c:formatCode>
                <c:ptCount val="5"/>
                <c:pt idx="3" formatCode="0%">
                  <c:v>0.27120945028671001</c:v>
                </c:pt>
                <c:pt idx="4" formatCode="0%">
                  <c:v>0.28320772399020328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(1)'!$N$15:$N$17,'group (1)'!$G$43:$G$44)</c:f>
              <c:numCache>
                <c:formatCode>General</c:formatCode>
                <c:ptCount val="5"/>
                <c:pt idx="3" formatCode="0%">
                  <c:v>0.31231130832978743</c:v>
                </c:pt>
                <c:pt idx="4" formatCode="0%">
                  <c:v>0.30670730266732821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(1)'!$H$43:$H$44)</c:f>
              <c:numCache>
                <c:formatCode>General</c:formatCode>
                <c:ptCount val="8"/>
                <c:pt idx="6" formatCode="0%">
                  <c:v>0.50721334062772272</c:v>
                </c:pt>
                <c:pt idx="7" formatCode="0%">
                  <c:v>0.52480292327198552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(1)'!$A$43:$A$45,'group (1)'!$A$43:$A$45,'group (1)'!$A$43:$A$45)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(1)'!$N$15:$N$20,'group (1)'!$I$43:$I$44)</c:f>
              <c:numCache>
                <c:formatCode>General</c:formatCode>
                <c:ptCount val="8"/>
                <c:pt idx="6" formatCode="0%">
                  <c:v>7.6307417988774745E-2</c:v>
                </c:pt>
                <c:pt idx="7" formatCode="0%">
                  <c:v>6.5112103385545864E-2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41594368"/>
        <c:axId val="241596288"/>
      </c:barChart>
      <c:catAx>
        <c:axId val="2415943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41596288"/>
        <c:crosses val="autoZero"/>
        <c:auto val="1"/>
        <c:lblAlgn val="ctr"/>
        <c:lblOffset val="100"/>
        <c:noMultiLvlLbl val="0"/>
      </c:catAx>
      <c:valAx>
        <c:axId val="2415962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15943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(4)'!$D$9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(4)'!$D$139</c:f>
              <c:numCache>
                <c:formatCode>0%</c:formatCode>
                <c:ptCount val="1"/>
                <c:pt idx="0">
                  <c:v>0.19485553206483439</c:v>
                </c:pt>
              </c:numCache>
            </c:numRef>
          </c:val>
        </c:ser>
        <c:ser>
          <c:idx val="3"/>
          <c:order val="1"/>
          <c:tx>
            <c:strRef>
              <c:f>'group (4)'!$E$9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(4)'!$E$139</c:f>
              <c:numCache>
                <c:formatCode>0%</c:formatCode>
                <c:ptCount val="1"/>
                <c:pt idx="0">
                  <c:v>5.2149400986610292E-2</c:v>
                </c:pt>
              </c:numCache>
            </c:numRef>
          </c:val>
        </c:ser>
        <c:ser>
          <c:idx val="0"/>
          <c:order val="2"/>
          <c:tx>
            <c:strRef>
              <c:f>'group (4)'!$F$9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(4)'!$F$140,'group (4)'!$F$139)</c:f>
              <c:numCache>
                <c:formatCode>0%</c:formatCode>
                <c:ptCount val="2"/>
                <c:pt idx="1">
                  <c:v>6.6243833685694156E-2</c:v>
                </c:pt>
              </c:numCache>
            </c:numRef>
          </c:val>
        </c:ser>
        <c:ser>
          <c:idx val="1"/>
          <c:order val="3"/>
          <c:tx>
            <c:strRef>
              <c:f>'group (4)'!$G$9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(4)'!$G$140,'group (4)'!$G$139)</c:f>
              <c:numCache>
                <c:formatCode>0%</c:formatCode>
                <c:ptCount val="2"/>
                <c:pt idx="1">
                  <c:v>0.18076109936575052</c:v>
                </c:pt>
              </c:numCache>
            </c:numRef>
          </c:val>
        </c:ser>
        <c:ser>
          <c:idx val="4"/>
          <c:order val="4"/>
          <c:tx>
            <c:strRef>
              <c:f>'group (4)'!$H$9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(4)'!$H$140:$H$141,'group (4)'!$H$139)</c:f>
              <c:numCache>
                <c:formatCode>General</c:formatCode>
                <c:ptCount val="3"/>
                <c:pt idx="2" formatCode="0%">
                  <c:v>0.21071176885130374</c:v>
                </c:pt>
              </c:numCache>
            </c:numRef>
          </c:val>
        </c:ser>
        <c:ser>
          <c:idx val="5"/>
          <c:order val="5"/>
          <c:tx>
            <c:strRef>
              <c:f>'group (4)'!$I$9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(4)'!$A$139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(4)'!$I$140:$I$141,'group (4)'!$I$139)</c:f>
              <c:numCache>
                <c:formatCode>General</c:formatCode>
                <c:ptCount val="3"/>
                <c:pt idx="2" formatCode="0%">
                  <c:v>3.6293164200140941E-2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0822016"/>
        <c:axId val="270832000"/>
      </c:barChart>
      <c:catAx>
        <c:axId val="27082201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0832000"/>
        <c:crosses val="autoZero"/>
        <c:auto val="1"/>
        <c:lblAlgn val="ctr"/>
        <c:lblOffset val="100"/>
        <c:noMultiLvlLbl val="0"/>
      </c:catAx>
      <c:valAx>
        <c:axId val="270832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08220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(5)'!$D$10:$D$11</c:f>
              <c:numCache>
                <c:formatCode>0%</c:formatCode>
                <c:ptCount val="2"/>
                <c:pt idx="0">
                  <c:v>0.50165682178360471</c:v>
                </c:pt>
                <c:pt idx="1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(5)'!$E$10:$E$11</c:f>
              <c:numCache>
                <c:formatCode>0%</c:formatCode>
                <c:ptCount val="2"/>
                <c:pt idx="0">
                  <c:v>5.1937761129520241E-2</c:v>
                </c:pt>
                <c:pt idx="1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(5)'!$F$10:$F$11)</c:f>
              <c:numCache>
                <c:formatCode>General</c:formatCode>
                <c:ptCount val="5"/>
                <c:pt idx="3" formatCode="0%">
                  <c:v>0.27704941651058923</c:v>
                </c:pt>
                <c:pt idx="4" formatCode="0%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(5)'!$N$15:$N$17,'group (5)'!$G$10:$G$11)</c:f>
              <c:numCache>
                <c:formatCode>General</c:formatCode>
                <c:ptCount val="5"/>
                <c:pt idx="3" formatCode="0%">
                  <c:v>0.27654516640253568</c:v>
                </c:pt>
                <c:pt idx="4" formatCode="0%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(5)'!$H$10:$H$11)</c:f>
              <c:numCache>
                <c:formatCode>General</c:formatCode>
                <c:ptCount val="8"/>
                <c:pt idx="6" formatCode="0%">
                  <c:v>0.5091485376746866</c:v>
                </c:pt>
                <c:pt idx="7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(5)'!$A$10:$A$12,'group (5)'!$A$10:$A$12,'group (5)'!$A$10:$A$12)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(5)'!$N$15:$N$20,'group (5)'!$I$10:$I$11)</c:f>
              <c:numCache>
                <c:formatCode>General</c:formatCode>
                <c:ptCount val="8"/>
                <c:pt idx="6" formatCode="0%">
                  <c:v>4.4446045238438266E-2</c:v>
                </c:pt>
                <c:pt idx="7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0867072"/>
        <c:axId val="270877056"/>
      </c:barChart>
      <c:catAx>
        <c:axId val="2708670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0877056"/>
        <c:crosses val="autoZero"/>
        <c:auto val="1"/>
        <c:lblAlgn val="ctr"/>
        <c:lblOffset val="100"/>
        <c:noMultiLvlLbl val="0"/>
      </c:catAx>
      <c:valAx>
        <c:axId val="2708770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086707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(5)'!$D$43:$D$44</c:f>
              <c:numCache>
                <c:formatCode>0%</c:formatCode>
                <c:ptCount val="2"/>
                <c:pt idx="0">
                  <c:v>0.53901505149194617</c:v>
                </c:pt>
                <c:pt idx="1">
                  <c:v>0.54891226048119868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(5)'!$E$43:$E$44</c:f>
              <c:numCache>
                <c:formatCode>0%</c:formatCode>
                <c:ptCount val="2"/>
                <c:pt idx="0">
                  <c:v>6.4034856086612094E-2</c:v>
                </c:pt>
                <c:pt idx="1">
                  <c:v>5.5755654804783172E-2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(5)'!$F$43:$F$44)</c:f>
              <c:numCache>
                <c:formatCode>General</c:formatCode>
                <c:ptCount val="5"/>
                <c:pt idx="3" formatCode="0%">
                  <c:v>0.29112754158964882</c:v>
                </c:pt>
                <c:pt idx="4" formatCode="0%">
                  <c:v>0.31385967439850165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(5)'!$N$15:$N$17,'group (5)'!$G$43:$G$44)</c:f>
              <c:numCache>
                <c:formatCode>General</c:formatCode>
                <c:ptCount val="5"/>
                <c:pt idx="3" formatCode="0%">
                  <c:v>0.31192236598890943</c:v>
                </c:pt>
                <c:pt idx="4" formatCode="0%">
                  <c:v>0.2908082408874802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(5)'!$H$43:$H$44)</c:f>
              <c:numCache>
                <c:formatCode>General</c:formatCode>
                <c:ptCount val="8"/>
                <c:pt idx="6" formatCode="0%">
                  <c:v>0.54099551095854237</c:v>
                </c:pt>
                <c:pt idx="7" formatCode="0%">
                  <c:v>0.55575565480478317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(5)'!$A$43:$A$45,'group (5)'!$A$43:$A$45,'group (5)'!$A$43:$A$45)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(5)'!$N$15:$N$20,'group (5)'!$I$43:$I$44)</c:f>
              <c:numCache>
                <c:formatCode>General</c:formatCode>
                <c:ptCount val="8"/>
                <c:pt idx="6" formatCode="0%">
                  <c:v>6.2054396620015842E-2</c:v>
                </c:pt>
                <c:pt idx="7" formatCode="0%">
                  <c:v>4.8912260481198677E-2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0948608"/>
        <c:axId val="270962688"/>
      </c:barChart>
      <c:catAx>
        <c:axId val="270948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0962688"/>
        <c:crosses val="autoZero"/>
        <c:auto val="1"/>
        <c:lblAlgn val="ctr"/>
        <c:lblOffset val="100"/>
        <c:noMultiLvlLbl val="0"/>
      </c:catAx>
      <c:valAx>
        <c:axId val="2709626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094860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(5)'!$C$107,'group (5)'!$O$108,'group (5)'!$D$107,'group (5)'!$E$107,'group (5)'!$O$109,'group (5)'!$F$107,'group (5)'!$G$107,'group (5)'!$O$110,'group (5)'!$H$107,'group (5)'!$I$107)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(5)'!$C$108,'group (5)'!$O$108,'group (5)'!$D$108,'group (5)'!$E$108,'group (5)'!$O$108,'group (5)'!$F$108,'group (5)'!$G$108,'group (5)'!$O$109,'group (5)'!$H$108,'group (5)'!$I$108)</c:f>
              <c:numCache>
                <c:formatCode>General</c:formatCode>
                <c:ptCount val="10"/>
                <c:pt idx="0" formatCode="0%">
                  <c:v>0.79266557197591681</c:v>
                </c:pt>
                <c:pt idx="2" formatCode="0%">
                  <c:v>0.78775260257195345</c:v>
                </c:pt>
                <c:pt idx="3" formatCode="0%">
                  <c:v>0.83402061855670107</c:v>
                </c:pt>
                <c:pt idx="5" formatCode="0%">
                  <c:v>0.70249433106575965</c:v>
                </c:pt>
                <c:pt idx="6" formatCode="0%">
                  <c:v>0.87682539682539684</c:v>
                </c:pt>
                <c:pt idx="8" formatCode="0%">
                  <c:v>0.78889566809029898</c:v>
                </c:pt>
                <c:pt idx="9" formatCode="0%">
                  <c:v>0.82553191489361699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0981760"/>
        <c:axId val="270987648"/>
      </c:barChart>
      <c:catAx>
        <c:axId val="2709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987648"/>
        <c:crosses val="autoZero"/>
        <c:auto val="1"/>
        <c:lblAlgn val="ctr"/>
        <c:lblOffset val="100"/>
        <c:noMultiLvlLbl val="0"/>
      </c:catAx>
      <c:valAx>
        <c:axId val="2709876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098176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(5)'!$D$76:$D$77</c:f>
              <c:numCache>
                <c:formatCode>0%</c:formatCode>
                <c:ptCount val="2"/>
                <c:pt idx="0">
                  <c:v>0.56908577818007566</c:v>
                </c:pt>
                <c:pt idx="1">
                  <c:v>0.59526010034327959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(5)'!$E$76:$E$77</c:f>
              <c:numCache>
                <c:formatCode>0%</c:formatCode>
                <c:ptCount val="2"/>
                <c:pt idx="0">
                  <c:v>6.2882700601671906E-2</c:v>
                </c:pt>
                <c:pt idx="1">
                  <c:v>7.3144969632954845E-2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(5)'!$F$76:$F$77)</c:f>
              <c:numCache>
                <c:formatCode>General</c:formatCode>
                <c:ptCount val="5"/>
                <c:pt idx="3" formatCode="0%">
                  <c:v>0.352004685586497</c:v>
                </c:pt>
                <c:pt idx="4" formatCode="0%">
                  <c:v>0.34308159493002377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(5)'!$K$75:$K$77,'group (5)'!$G$76:$G$77)</c:f>
              <c:numCache>
                <c:formatCode>General</c:formatCode>
                <c:ptCount val="5"/>
                <c:pt idx="3" formatCode="0%">
                  <c:v>0.2799637931952505</c:v>
                </c:pt>
                <c:pt idx="4" formatCode="0%">
                  <c:v>0.32532347504621073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(5)'!$H$76:$H$77)</c:f>
              <c:numCache>
                <c:formatCode>General</c:formatCode>
                <c:ptCount val="8"/>
                <c:pt idx="6" formatCode="0%">
                  <c:v>0.57409083648368031</c:v>
                </c:pt>
                <c:pt idx="7" formatCode="0%">
                  <c:v>0.59750462107208868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(5)'!$A$76:$A$78,'group (5)'!$A$76:$A$78,'group (5)'!$A$76:$A$78)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(5)'!$K$75:$K$80,'group (5)'!$I$76:$I$77)</c:f>
              <c:numCache>
                <c:formatCode>General</c:formatCode>
                <c:ptCount val="8"/>
                <c:pt idx="6" formatCode="0%">
                  <c:v>5.7877642298067196E-2</c:v>
                </c:pt>
                <c:pt idx="7" formatCode="0%">
                  <c:v>7.0900448904145763E-2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119488"/>
        <c:axId val="271121024"/>
      </c:barChart>
      <c:catAx>
        <c:axId val="2711194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121024"/>
        <c:crosses val="autoZero"/>
        <c:auto val="1"/>
        <c:lblAlgn val="ctr"/>
        <c:lblOffset val="100"/>
        <c:noMultiLvlLbl val="0"/>
      </c:catAx>
      <c:valAx>
        <c:axId val="2711210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11948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(5)'!$D$9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(5)'!$E$9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(5)'!$E$139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(5)'!$F$9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(5)'!$F$140,'group (5)'!$F$139)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(5)'!$G$9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(5)'!$G$140,'group (5)'!$G$139)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(5)'!$H$9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(5)'!$H$140:$H$141,'group (5)'!$H$139)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(5)'!$I$9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(5)'!$A$139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(5)'!$I$140:$I$141,'group (5)'!$I$139)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162368"/>
        <c:axId val="271168256"/>
      </c:barChart>
      <c:catAx>
        <c:axId val="27116236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1168256"/>
        <c:crosses val="autoZero"/>
        <c:auto val="1"/>
        <c:lblAlgn val="ctr"/>
        <c:lblOffset val="100"/>
        <c:noMultiLvlLbl val="0"/>
      </c:catAx>
      <c:valAx>
        <c:axId val="2711682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16236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(6)'!$D$10:$D$11</c:f>
              <c:numCache>
                <c:formatCode>0%</c:formatCode>
                <c:ptCount val="2"/>
                <c:pt idx="0">
                  <c:v>0.41050670339017375</c:v>
                </c:pt>
                <c:pt idx="1">
                  <c:v>0.37402470016496497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(6)'!$E$10:$E$11</c:f>
              <c:numCache>
                <c:formatCode>0%</c:formatCode>
                <c:ptCount val="2"/>
                <c:pt idx="0">
                  <c:v>7.4608125075944748E-2</c:v>
                </c:pt>
                <c:pt idx="1">
                  <c:v>6.8170671897989213E-2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(6)'!$F$10:$F$11)</c:f>
              <c:numCache>
                <c:formatCode>General</c:formatCode>
                <c:ptCount val="5"/>
                <c:pt idx="3" formatCode="0%">
                  <c:v>0.19219085422657864</c:v>
                </c:pt>
                <c:pt idx="4" formatCode="0%">
                  <c:v>0.16728342770520307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(6)'!$N$15:$N$17,'group (6)'!$G$10:$G$11)</c:f>
              <c:numCache>
                <c:formatCode>General</c:formatCode>
                <c:ptCount val="5"/>
                <c:pt idx="3" formatCode="0%">
                  <c:v>0.29292397423953986</c:v>
                </c:pt>
                <c:pt idx="4" formatCode="0%">
                  <c:v>0.27491194435775113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(6)'!$H$10:$H$11)</c:f>
              <c:numCache>
                <c:formatCode>General</c:formatCode>
                <c:ptCount val="8"/>
                <c:pt idx="6" formatCode="0%">
                  <c:v>0.43306735793268258</c:v>
                </c:pt>
                <c:pt idx="7" formatCode="0%">
                  <c:v>0.38806901778946901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(6)'!$A$10:$A$12,'group (6)'!$A$10:$A$12,'group (6)'!$A$10:$A$12)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(6)'!$N$15:$N$20,'group (6)'!$I$10:$I$11)</c:f>
              <c:numCache>
                <c:formatCode>General</c:formatCode>
                <c:ptCount val="8"/>
                <c:pt idx="6" formatCode="0%">
                  <c:v>5.204747053343594E-2</c:v>
                </c:pt>
                <c:pt idx="7" formatCode="0%">
                  <c:v>5.4126354273485222E-2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653888"/>
        <c:axId val="271667968"/>
      </c:barChart>
      <c:catAx>
        <c:axId val="2716538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667968"/>
        <c:crosses val="autoZero"/>
        <c:auto val="1"/>
        <c:lblAlgn val="ctr"/>
        <c:lblOffset val="100"/>
        <c:noMultiLvlLbl val="0"/>
      </c:catAx>
      <c:valAx>
        <c:axId val="2716679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653888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(6)'!$D$43:$D$44</c:f>
              <c:numCache>
                <c:formatCode>0%</c:formatCode>
                <c:ptCount val="2"/>
                <c:pt idx="0">
                  <c:v>0.44233004692814398</c:v>
                </c:pt>
                <c:pt idx="1">
                  <c:v>0.44104661995220545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(6)'!$E$43:$E$44</c:f>
              <c:numCache>
                <c:formatCode>0%</c:formatCode>
                <c:ptCount val="2"/>
                <c:pt idx="0">
                  <c:v>8.2447152021354456E-2</c:v>
                </c:pt>
                <c:pt idx="1">
                  <c:v>7.926606990967637E-2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(6)'!$F$43:$F$44)</c:f>
              <c:numCache>
                <c:formatCode>General</c:formatCode>
                <c:ptCount val="5"/>
                <c:pt idx="3" formatCode="0%">
                  <c:v>0.20536444654927455</c:v>
                </c:pt>
                <c:pt idx="4" formatCode="0%">
                  <c:v>0.21353639272550529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(6)'!$N$15:$N$17,'group (6)'!$G$43:$G$44)</c:f>
              <c:numCache>
                <c:formatCode>General</c:formatCode>
                <c:ptCount val="5"/>
                <c:pt idx="3" formatCode="0%">
                  <c:v>0.31941275240022388</c:v>
                </c:pt>
                <c:pt idx="4" formatCode="0%">
                  <c:v>0.3067762971363765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(6)'!$H$43:$H$44)</c:f>
              <c:numCache>
                <c:formatCode>General</c:formatCode>
                <c:ptCount val="8"/>
                <c:pt idx="6" formatCode="0%">
                  <c:v>0.46622465234425453</c:v>
                </c:pt>
                <c:pt idx="7" formatCode="0%">
                  <c:v>0.46210863137429625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(6)'!$A$43:$A$45,'group (6)'!$A$43:$A$45,'group (6)'!$A$43:$A$45)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(6)'!$N$15:$N$20,'group (6)'!$I$43:$I$44)</c:f>
              <c:numCache>
                <c:formatCode>General</c:formatCode>
                <c:ptCount val="8"/>
                <c:pt idx="6" formatCode="0%">
                  <c:v>5.8552546605243901E-2</c:v>
                </c:pt>
                <c:pt idx="7" formatCode="0%">
                  <c:v>5.8204058487585565E-2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706752"/>
        <c:axId val="271712640"/>
      </c:barChart>
      <c:catAx>
        <c:axId val="271706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712640"/>
        <c:crosses val="autoZero"/>
        <c:auto val="1"/>
        <c:lblAlgn val="ctr"/>
        <c:lblOffset val="100"/>
        <c:noMultiLvlLbl val="0"/>
      </c:catAx>
      <c:valAx>
        <c:axId val="271712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70675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(6)'!$C$107,'group (6)'!$O$108,'group (6)'!$D$107,'group (6)'!$E$107,'group (6)'!$O$109,'group (6)'!$F$107,'group (6)'!$G$107,'group (6)'!$O$110,'group (6)'!$H$107,'group (6)'!$I$107)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(6)'!$C$108,'group (6)'!$O$108,'group (6)'!$D$108,'group (6)'!$E$108,'group (6)'!$O$108,'group (6)'!$F$108,'group (6)'!$G$108,'group (6)'!$O$109,'group (6)'!$H$108,'group (6)'!$I$108)</c:f>
              <c:numCache>
                <c:formatCode>General</c:formatCode>
                <c:ptCount val="10"/>
                <c:pt idx="0" formatCode="0%">
                  <c:v>0.73951923865780622</c:v>
                </c:pt>
                <c:pt idx="2" formatCode="0%">
                  <c:v>0.73389137628966328</c:v>
                </c:pt>
                <c:pt idx="3" formatCode="0%">
                  <c:v>0.76971279373368151</c:v>
                </c:pt>
                <c:pt idx="5" formatCode="0%">
                  <c:v>0.64150943396226412</c:v>
                </c:pt>
                <c:pt idx="6" formatCode="0%">
                  <c:v>0.80253403423642</c:v>
                </c:pt>
                <c:pt idx="8" formatCode="0%">
                  <c:v>0.73469387755102045</c:v>
                </c:pt>
                <c:pt idx="9" formatCode="0%">
                  <c:v>0.77794117647058825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1731712"/>
        <c:axId val="271733504"/>
      </c:barChart>
      <c:catAx>
        <c:axId val="2717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1733504"/>
        <c:crosses val="autoZero"/>
        <c:auto val="1"/>
        <c:lblAlgn val="ctr"/>
        <c:lblOffset val="100"/>
        <c:noMultiLvlLbl val="0"/>
      </c:catAx>
      <c:valAx>
        <c:axId val="2717335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73171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(6)'!$D$76:$D$77</c:f>
              <c:numCache>
                <c:formatCode>0%</c:formatCode>
                <c:ptCount val="2"/>
                <c:pt idx="0">
                  <c:v>0.49752928765754262</c:v>
                </c:pt>
                <c:pt idx="1">
                  <c:v>0.48176690920049942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(6)'!$E$76:$E$77</c:f>
              <c:numCache>
                <c:formatCode>0%</c:formatCode>
                <c:ptCount val="2"/>
                <c:pt idx="0">
                  <c:v>0.10077175059685747</c:v>
                </c:pt>
                <c:pt idx="1">
                  <c:v>8.9249580229904854E-2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(6)'!$F$76:$F$77)</c:f>
              <c:numCache>
                <c:formatCode>General</c:formatCode>
                <c:ptCount val="5"/>
                <c:pt idx="3" formatCode="0%">
                  <c:v>0.2502359669091111</c:v>
                </c:pt>
                <c:pt idx="4" formatCode="0%">
                  <c:v>0.2342101864209756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(6)'!$K$75:$K$77,'group (6)'!$G$76:$G$77)</c:f>
              <c:numCache>
                <c:formatCode>General</c:formatCode>
                <c:ptCount val="5"/>
                <c:pt idx="3" formatCode="0%">
                  <c:v>0.34806507134528897</c:v>
                </c:pt>
                <c:pt idx="4" formatCode="0%">
                  <c:v>0.33680630300942871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(6)'!$H$76:$H$77)</c:f>
              <c:numCache>
                <c:formatCode>General</c:formatCode>
                <c:ptCount val="8"/>
                <c:pt idx="6" formatCode="0%">
                  <c:v>0.51873854866470492</c:v>
                </c:pt>
                <c:pt idx="7" formatCode="0%">
                  <c:v>0.50329358074654496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(6)'!$A$76:$A$78,'group (6)'!$A$76:$A$78,'group (6)'!$A$76:$A$78)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(6)'!$K$75:$K$80,'group (6)'!$I$76:$I$77)</c:f>
              <c:numCache>
                <c:formatCode>General</c:formatCode>
                <c:ptCount val="8"/>
                <c:pt idx="6" formatCode="0%">
                  <c:v>7.9562489589695182E-2</c:v>
                </c:pt>
                <c:pt idx="7" formatCode="0%">
                  <c:v>6.7722908683859301E-2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1767040"/>
        <c:axId val="271768576"/>
      </c:barChart>
      <c:catAx>
        <c:axId val="27176704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1768576"/>
        <c:crosses val="autoZero"/>
        <c:auto val="1"/>
        <c:lblAlgn val="ctr"/>
        <c:lblOffset val="100"/>
        <c:noMultiLvlLbl val="0"/>
      </c:catAx>
      <c:valAx>
        <c:axId val="2717685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1767040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(1)'!$C$107,'group (1)'!$O$108,'group (1)'!$D$107,'group (1)'!$E$107,'group (1)'!$O$109,'group (1)'!$F$107,'group (1)'!$G$107,'group (1)'!$O$110,'group (1)'!$H$107,'group (1)'!$I$107)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(1)'!$C$108,'group (1)'!$O$108,'group (1)'!$D$108,'group (1)'!$E$108,'group (1)'!$O$108,'group (1)'!$F$108,'group (1)'!$G$108,'group (1)'!$O$109,'group (1)'!$H$108,'group (1)'!$I$108)</c:f>
              <c:numCache>
                <c:formatCode>General</c:formatCode>
                <c:ptCount val="10"/>
                <c:pt idx="0" formatCode="0%">
                  <c:v>0.76082087608729621</c:v>
                </c:pt>
                <c:pt idx="2" formatCode="0%">
                  <c:v>0.75135279715243919</c:v>
                </c:pt>
                <c:pt idx="3" formatCode="0%">
                  <c:v>0.81198576828997104</c:v>
                </c:pt>
                <c:pt idx="5" formatCode="0%">
                  <c:v>0.65778856929398577</c:v>
                </c:pt>
                <c:pt idx="6" formatCode="0%">
                  <c:v>0.85029357381516202</c:v>
                </c:pt>
                <c:pt idx="8" formatCode="0%">
                  <c:v>0.75342055328073509</c:v>
                </c:pt>
                <c:pt idx="9" formatCode="0%">
                  <c:v>0.81001062134891133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67535104"/>
        <c:axId val="267536640"/>
      </c:barChart>
      <c:catAx>
        <c:axId val="26753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67536640"/>
        <c:crosses val="autoZero"/>
        <c:auto val="1"/>
        <c:lblAlgn val="ctr"/>
        <c:lblOffset val="100"/>
        <c:noMultiLvlLbl val="0"/>
      </c:catAx>
      <c:valAx>
        <c:axId val="2675366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6753510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(6)'!$D$9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(6)'!$D$139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strRef>
              <c:f>'group (6)'!$E$9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(6)'!$E$139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2"/>
          <c:tx>
            <c:strRef>
              <c:f>'group (6)'!$F$9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(6)'!$F$140,'group (6)'!$F$139)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1"/>
          <c:order val="3"/>
          <c:tx>
            <c:strRef>
              <c:f>'group (6)'!$G$9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(6)'!$G$140,'group (6)'!$G$139)</c:f>
              <c:numCache>
                <c:formatCode>0%</c:formatCode>
                <c:ptCount val="2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strRef>
              <c:f>'group (6)'!$H$9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(6)'!$H$140:$H$141,'group (6)'!$H$139)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ser>
          <c:idx val="5"/>
          <c:order val="5"/>
          <c:tx>
            <c:strRef>
              <c:f>'group (6)'!$I$9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(6)'!$A$139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(6)'!$I$140:$I$141,'group (6)'!$I$139)</c:f>
              <c:numCache>
                <c:formatCode>General</c:formatCode>
                <c:ptCount val="3"/>
                <c:pt idx="2" formatCode="0%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2351616"/>
        <c:axId val="272353920"/>
      </c:barChart>
      <c:catAx>
        <c:axId val="27235161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2353920"/>
        <c:crosses val="autoZero"/>
        <c:auto val="1"/>
        <c:lblAlgn val="ctr"/>
        <c:lblOffset val="100"/>
        <c:noMultiLvlLbl val="0"/>
      </c:catAx>
      <c:valAx>
        <c:axId val="2723539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2351616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(7)'!$D$10:$D$11</c:f>
              <c:numCache>
                <c:formatCode>0%</c:formatCode>
                <c:ptCount val="2"/>
                <c:pt idx="0">
                  <c:v>0.51921182266009858</c:v>
                </c:pt>
                <c:pt idx="1">
                  <c:v>0.52847043349591716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(7)'!$E$10:$E$11</c:f>
              <c:numCache>
                <c:formatCode>0%</c:formatCode>
                <c:ptCount val="2"/>
                <c:pt idx="0">
                  <c:v>0.11877928631503064</c:v>
                </c:pt>
                <c:pt idx="1">
                  <c:v>0.11612867868690743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(7)'!$F$10:$F$11)</c:f>
              <c:numCache>
                <c:formatCode>General</c:formatCode>
                <c:ptCount val="5"/>
                <c:pt idx="3" formatCode="0%">
                  <c:v>0.22823501141415356</c:v>
                </c:pt>
                <c:pt idx="4" formatCode="0%">
                  <c:v>0.23228475913848851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(7)'!$N$15:$N$17,'group (7)'!$G$10:$G$11)</c:f>
              <c:numCache>
                <c:formatCode>General</c:formatCode>
                <c:ptCount val="5"/>
                <c:pt idx="3" formatCode="0%">
                  <c:v>0.40975609756097559</c:v>
                </c:pt>
                <c:pt idx="4" formatCode="0%">
                  <c:v>0.41231435304433606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(7)'!$H$10:$H$11)</c:f>
              <c:numCache>
                <c:formatCode>General</c:formatCode>
                <c:ptCount val="8"/>
                <c:pt idx="6" formatCode="0%">
                  <c:v>0.51034482758620692</c:v>
                </c:pt>
                <c:pt idx="7" formatCode="0%">
                  <c:v>0.51471474762974734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(7)'!$A$10:$A$12,'group (7)'!$A$10:$A$12,'group (7)'!$A$10:$A$12)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(7)'!$N$15:$N$20,'group (7)'!$I$10:$I$11)</c:f>
              <c:numCache>
                <c:formatCode>General</c:formatCode>
                <c:ptCount val="8"/>
                <c:pt idx="6" formatCode="0%">
                  <c:v>0.12764628138892226</c:v>
                </c:pt>
                <c:pt idx="7" formatCode="0%">
                  <c:v>0.12988436455307723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2872576"/>
        <c:axId val="272874112"/>
      </c:barChart>
      <c:catAx>
        <c:axId val="2728725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2874112"/>
        <c:crosses val="autoZero"/>
        <c:auto val="1"/>
        <c:lblAlgn val="ctr"/>
        <c:lblOffset val="100"/>
        <c:noMultiLvlLbl val="0"/>
      </c:catAx>
      <c:valAx>
        <c:axId val="2728741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28725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(7)'!$D$43:$D$44</c:f>
              <c:numCache>
                <c:formatCode>0%</c:formatCode>
                <c:ptCount val="2"/>
                <c:pt idx="0">
                  <c:v>0.5906386661103642</c:v>
                </c:pt>
                <c:pt idx="1">
                  <c:v>0.56561336056710321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(7)'!$E$43:$E$44</c:f>
              <c:numCache>
                <c:formatCode>0%</c:formatCode>
                <c:ptCount val="2"/>
                <c:pt idx="0">
                  <c:v>8.4063480289895381E-2</c:v>
                </c:pt>
                <c:pt idx="1">
                  <c:v>0.1249549441307221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(7)'!$N$15:$N$17,'group (7)'!$F$43:$F$44)</c:f>
              <c:numCache>
                <c:formatCode>General</c:formatCode>
                <c:ptCount val="5"/>
                <c:pt idx="3" formatCode="0%">
                  <c:v>0.31794229907437455</c:v>
                </c:pt>
                <c:pt idx="4" formatCode="0%">
                  <c:v>0.26452000480595939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(7)'!$N$15:$N$17,'group (7)'!$G$43:$G$44)</c:f>
              <c:numCache>
                <c:formatCode>General</c:formatCode>
                <c:ptCount val="5"/>
                <c:pt idx="3" formatCode="0%">
                  <c:v>0.35675984732588506</c:v>
                </c:pt>
                <c:pt idx="4" formatCode="0%">
                  <c:v>0.42604829989186593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(7)'!$N$15:$N$20,'group (7)'!$H$43:$H$44)</c:f>
              <c:numCache>
                <c:formatCode>General</c:formatCode>
                <c:ptCount val="8"/>
                <c:pt idx="6" formatCode="0%">
                  <c:v>0.58805804088822955</c:v>
                </c:pt>
                <c:pt idx="7" formatCode="0%">
                  <c:v>0.55655412711762586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(7)'!$A$43:$A$45,'group (7)'!$A$43:$A$45,'group (7)'!$A$43:$A$45)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(7)'!$N$15:$N$20,'group (7)'!$I$43:$I$44)</c:f>
              <c:numCache>
                <c:formatCode>General</c:formatCode>
                <c:ptCount val="8"/>
                <c:pt idx="6" formatCode="0%">
                  <c:v>8.6644105512030042E-2</c:v>
                </c:pt>
                <c:pt idx="7" formatCode="0%">
                  <c:v>0.13401417758019946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2978688"/>
        <c:axId val="272980224"/>
      </c:barChart>
      <c:catAx>
        <c:axId val="272978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2980224"/>
        <c:crosses val="autoZero"/>
        <c:auto val="1"/>
        <c:lblAlgn val="ctr"/>
        <c:lblOffset val="100"/>
        <c:noMultiLvlLbl val="0"/>
      </c:catAx>
      <c:valAx>
        <c:axId val="2729802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29786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(7)'!$C$107,'group (7)'!$O$108,'group (7)'!$D$107,'group (7)'!$E$107,'group (7)'!$O$109,'group (7)'!$F$107,'group (7)'!$G$107,'group (7)'!$O$110,'group (7)'!$H$107,'group (7)'!$I$107)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(7)'!$C$108,'group (7)'!$O$108,'group (7)'!$D$108,'group (7)'!$E$108,'group (7)'!$O$108,'group (7)'!$F$108,'group (7)'!$G$108,'group (7)'!$O$109,'group (7)'!$H$108,'group (7)'!$I$108)</c:f>
              <c:numCache>
                <c:formatCode>General</c:formatCode>
                <c:ptCount val="10"/>
                <c:pt idx="0" formatCode="0%">
                  <c:v>0.84948009710961481</c:v>
                </c:pt>
                <c:pt idx="2" formatCode="0%">
                  <c:v>0.84289152843911885</c:v>
                </c:pt>
                <c:pt idx="3" formatCode="0%">
                  <c:v>0.89577205882352939</c:v>
                </c:pt>
                <c:pt idx="5" formatCode="0%">
                  <c:v>0.77375455650060754</c:v>
                </c:pt>
                <c:pt idx="6" formatCode="0%">
                  <c:v>0.91696625806731058</c:v>
                </c:pt>
                <c:pt idx="8" formatCode="0%">
                  <c:v>0.84209696491919594</c:v>
                </c:pt>
                <c:pt idx="9" formatCode="0%">
                  <c:v>0.89958979846620291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3003648"/>
        <c:axId val="273005184"/>
      </c:barChart>
      <c:catAx>
        <c:axId val="2730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3005184"/>
        <c:crosses val="autoZero"/>
        <c:auto val="1"/>
        <c:lblAlgn val="ctr"/>
        <c:lblOffset val="100"/>
        <c:noMultiLvlLbl val="0"/>
      </c:catAx>
      <c:valAx>
        <c:axId val="2730051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00364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(7)'!$D$76:$D$77</c:f>
              <c:numCache>
                <c:formatCode>0%</c:formatCode>
                <c:ptCount val="2"/>
                <c:pt idx="0">
                  <c:v>0.62324629773967266</c:v>
                </c:pt>
                <c:pt idx="1">
                  <c:v>0.63956237541143202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(7)'!$E$76:$E$77</c:f>
              <c:numCache>
                <c:formatCode>0%</c:formatCode>
                <c:ptCount val="2"/>
                <c:pt idx="0">
                  <c:v>0.10609898674980514</c:v>
                </c:pt>
                <c:pt idx="1">
                  <c:v>9.092454375473244E-2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(7)'!$K$75:$K$77,'group (7)'!$F$76:$F$77)</c:f>
              <c:numCache>
                <c:formatCode>General</c:formatCode>
                <c:ptCount val="5"/>
                <c:pt idx="3" formatCode="0%">
                  <c:v>0.31868667186282151</c:v>
                </c:pt>
                <c:pt idx="4" formatCode="0%">
                  <c:v>0.36127207825321034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(7)'!$K$75:$K$77,'group (7)'!$G$76:$G$77)</c:f>
              <c:numCache>
                <c:formatCode>General</c:formatCode>
                <c:ptCount val="5"/>
                <c:pt idx="3" formatCode="0%">
                  <c:v>0.41065861262665626</c:v>
                </c:pt>
                <c:pt idx="4" formatCode="0%">
                  <c:v>0.36921484091295415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(7)'!$K$75:$K$80,'group (7)'!$H$76:$H$77)</c:f>
              <c:numCache>
                <c:formatCode>General</c:formatCode>
                <c:ptCount val="8"/>
                <c:pt idx="6" formatCode="0%">
                  <c:v>0.62515588464536243</c:v>
                </c:pt>
                <c:pt idx="7" formatCode="0%">
                  <c:v>0.63640999490056094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(7)'!$A$76:$A$78,'group (7)'!$A$76:$A$78,'group (7)'!$A$76:$A$78)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(7)'!$K$75:$K$80,'group (7)'!$I$76:$I$77)</c:f>
              <c:numCache>
                <c:formatCode>General</c:formatCode>
                <c:ptCount val="8"/>
                <c:pt idx="6" formatCode="0%">
                  <c:v>0.10418939984411535</c:v>
                </c:pt>
                <c:pt idx="7" formatCode="0%">
                  <c:v>9.4076924265603518E-2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042816"/>
        <c:axId val="273065088"/>
      </c:barChart>
      <c:catAx>
        <c:axId val="2730428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065088"/>
        <c:crosses val="autoZero"/>
        <c:auto val="1"/>
        <c:lblAlgn val="ctr"/>
        <c:lblOffset val="100"/>
        <c:noMultiLvlLbl val="0"/>
      </c:catAx>
      <c:valAx>
        <c:axId val="27306508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0428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(7)'!$D$9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(7)'!$D$139</c:f>
              <c:numCache>
                <c:formatCode>0%</c:formatCode>
                <c:ptCount val="1"/>
                <c:pt idx="0">
                  <c:v>0.24661165505151994</c:v>
                </c:pt>
              </c:numCache>
            </c:numRef>
          </c:val>
        </c:ser>
        <c:ser>
          <c:idx val="3"/>
          <c:order val="1"/>
          <c:tx>
            <c:strRef>
              <c:f>'group (7)'!$E$9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(7)'!$E$139</c:f>
              <c:numCache>
                <c:formatCode>0%</c:formatCode>
                <c:ptCount val="1"/>
                <c:pt idx="0">
                  <c:v>7.7450938475351658E-2</c:v>
                </c:pt>
              </c:numCache>
            </c:numRef>
          </c:val>
        </c:ser>
        <c:ser>
          <c:idx val="0"/>
          <c:order val="2"/>
          <c:tx>
            <c:strRef>
              <c:f>'group (7)'!$F$9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(7)'!$F$140,'group (7)'!$F$139)</c:f>
              <c:numCache>
                <c:formatCode>0%</c:formatCode>
                <c:ptCount val="2"/>
                <c:pt idx="1">
                  <c:v>6.5757407328231224E-2</c:v>
                </c:pt>
              </c:numCache>
            </c:numRef>
          </c:val>
        </c:ser>
        <c:ser>
          <c:idx val="1"/>
          <c:order val="3"/>
          <c:tx>
            <c:strRef>
              <c:f>'group (7)'!$G$9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(7)'!$G$140,'group (7)'!$G$139)</c:f>
              <c:numCache>
                <c:formatCode>0%</c:formatCode>
                <c:ptCount val="2"/>
                <c:pt idx="1">
                  <c:v>0.2583051861986404</c:v>
                </c:pt>
              </c:numCache>
            </c:numRef>
          </c:val>
        </c:ser>
        <c:ser>
          <c:idx val="4"/>
          <c:order val="4"/>
          <c:tx>
            <c:strRef>
              <c:f>'group (7)'!$H$9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(7)'!$H$140:$H$141,'group (7)'!$H$139)</c:f>
              <c:numCache>
                <c:formatCode>General</c:formatCode>
                <c:ptCount val="3"/>
                <c:pt idx="2" formatCode="0%">
                  <c:v>0.25281115054085251</c:v>
                </c:pt>
              </c:numCache>
            </c:numRef>
          </c:val>
        </c:ser>
        <c:ser>
          <c:idx val="5"/>
          <c:order val="5"/>
          <c:tx>
            <c:strRef>
              <c:f>'group (7)'!$I$9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(7)'!$A$139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(7)'!$I$140:$I$141,'group (7)'!$I$139)</c:f>
              <c:numCache>
                <c:formatCode>General</c:formatCode>
                <c:ptCount val="3"/>
                <c:pt idx="2" formatCode="0%">
                  <c:v>7.125144298601907E-2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095680"/>
        <c:axId val="273105664"/>
      </c:barChart>
      <c:catAx>
        <c:axId val="27309568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3105664"/>
        <c:crosses val="autoZero"/>
        <c:auto val="1"/>
        <c:lblAlgn val="ctr"/>
        <c:lblOffset val="100"/>
        <c:noMultiLvlLbl val="0"/>
      </c:catAx>
      <c:valAx>
        <c:axId val="27310566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0956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(8)'!$D$10:$D$11</c:f>
              <c:numCache>
                <c:formatCode>0%</c:formatCode>
                <c:ptCount val="2"/>
                <c:pt idx="0">
                  <c:v>0.59178692279041756</c:v>
                </c:pt>
                <c:pt idx="1">
                  <c:v>0.59555371319918171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(8)'!$E$10:$E$11</c:f>
              <c:numCache>
                <c:formatCode>0%</c:formatCode>
                <c:ptCount val="2"/>
                <c:pt idx="0">
                  <c:v>0.12836301103899705</c:v>
                </c:pt>
                <c:pt idx="1">
                  <c:v>0.12788256179653776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(8)'!$N$15:$N$17,'group (8)'!$F$10:$F$11)</c:f>
              <c:numCache>
                <c:formatCode>General</c:formatCode>
                <c:ptCount val="5"/>
                <c:pt idx="3" formatCode="0%">
                  <c:v>0.2146225106784268</c:v>
                </c:pt>
                <c:pt idx="4" formatCode="0%">
                  <c:v>0.21780857717020069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(8)'!$N$15:$N$17,'group (8)'!$G$10:$G$11)</c:f>
              <c:numCache>
                <c:formatCode>General</c:formatCode>
                <c:ptCount val="5"/>
                <c:pt idx="3" formatCode="0%">
                  <c:v>0.50552742315098775</c:v>
                </c:pt>
                <c:pt idx="4" formatCode="0%">
                  <c:v>0.50562769782551886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(8)'!$N$15:$N$20,'group (8)'!$H$10:$H$11)</c:f>
              <c:numCache>
                <c:formatCode>General</c:formatCode>
                <c:ptCount val="8"/>
                <c:pt idx="6" formatCode="0%">
                  <c:v>0.55958918764710075</c:v>
                </c:pt>
                <c:pt idx="7" formatCode="0%">
                  <c:v>0.56057097027097658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(8)'!$A$10:$A$12,'group (8)'!$A$10:$A$12,'group (8)'!$A$10:$A$12)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(8)'!$N$15:$N$20,'group (8)'!$I$10:$I$11)</c:f>
              <c:numCache>
                <c:formatCode>General</c:formatCode>
                <c:ptCount val="8"/>
                <c:pt idx="6" formatCode="0%">
                  <c:v>0.16056074618231383</c:v>
                </c:pt>
                <c:pt idx="7" formatCode="0%">
                  <c:v>0.16286530472474295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165312"/>
        <c:axId val="273175296"/>
      </c:barChart>
      <c:catAx>
        <c:axId val="2731653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175296"/>
        <c:crosses val="autoZero"/>
        <c:auto val="1"/>
        <c:lblAlgn val="ctr"/>
        <c:lblOffset val="100"/>
        <c:noMultiLvlLbl val="0"/>
      </c:catAx>
      <c:valAx>
        <c:axId val="2731752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1653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(8)'!$D$43:$D$44</c:f>
              <c:numCache>
                <c:formatCode>0%</c:formatCode>
                <c:ptCount val="2"/>
                <c:pt idx="0">
                  <c:v>0.62850670990556434</c:v>
                </c:pt>
                <c:pt idx="1">
                  <c:v>0.62452353216207435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(8)'!$E$43:$E$44</c:f>
              <c:numCache>
                <c:formatCode>0%</c:formatCode>
                <c:ptCount val="2"/>
                <c:pt idx="0">
                  <c:v>0.12892633362937855</c:v>
                </c:pt>
                <c:pt idx="1">
                  <c:v>0.1329038188748623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(8)'!$N$15:$N$17,'group (8)'!$F$43:$F$44)</c:f>
              <c:numCache>
                <c:formatCode>General</c:formatCode>
                <c:ptCount val="5"/>
                <c:pt idx="3" formatCode="0%">
                  <c:v>0.25947412591970925</c:v>
                </c:pt>
                <c:pt idx="4" formatCode="0%">
                  <c:v>0.23729485137373305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(8)'!$N$15:$N$17,'group (8)'!$G$43:$G$44)</c:f>
              <c:numCache>
                <c:formatCode>General</c:formatCode>
                <c:ptCount val="5"/>
                <c:pt idx="3" formatCode="0%">
                  <c:v>0.49795891761523359</c:v>
                </c:pt>
                <c:pt idx="4" formatCode="0%">
                  <c:v>0.52013249966320363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(8)'!$N$15:$N$20,'group (8)'!$H$43:$H$44)</c:f>
              <c:numCache>
                <c:formatCode>General</c:formatCode>
                <c:ptCount val="8"/>
                <c:pt idx="6" formatCode="0%">
                  <c:v>0.60392409292017368</c:v>
                </c:pt>
                <c:pt idx="7" formatCode="0%">
                  <c:v>0.59117672697303247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(8)'!$A$43:$A$45,'group (8)'!$A$43:$A$45,'group (8)'!$A$43:$A$45)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(8)'!$N$15:$N$20,'group (8)'!$I$43:$I$44)</c:f>
              <c:numCache>
                <c:formatCode>General</c:formatCode>
                <c:ptCount val="8"/>
                <c:pt idx="6" formatCode="0%">
                  <c:v>0.15350895061476913</c:v>
                </c:pt>
                <c:pt idx="7" formatCode="0%">
                  <c:v>0.16625062406390415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218176"/>
        <c:axId val="273228160"/>
      </c:barChart>
      <c:catAx>
        <c:axId val="2732181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228160"/>
        <c:crosses val="autoZero"/>
        <c:auto val="1"/>
        <c:lblAlgn val="ctr"/>
        <c:lblOffset val="100"/>
        <c:noMultiLvlLbl val="0"/>
      </c:catAx>
      <c:valAx>
        <c:axId val="2732281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2181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(8)'!$C$107,'group (8)'!$O$108,'group (8)'!$D$107,'group (8)'!$E$107,'group (8)'!$O$109,'group (8)'!$F$107,'group (8)'!$G$107,'group (8)'!$O$110,'group (8)'!$H$107,'group (8)'!$I$107)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(8)'!$C$108,'group (8)'!$O$108,'group (8)'!$D$108,'group (8)'!$E$108,'group (8)'!$O$108,'group (8)'!$F$108,'group (8)'!$G$108,'group (8)'!$O$109,'group (8)'!$H$108,'group (8)'!$I$108)</c:f>
              <c:numCache>
                <c:formatCode>General</c:formatCode>
                <c:ptCount val="10"/>
                <c:pt idx="0" formatCode="0%">
                  <c:v>0.88962876106670685</c:v>
                </c:pt>
                <c:pt idx="2" formatCode="0%">
                  <c:v>0.88190987347023442</c:v>
                </c:pt>
                <c:pt idx="3" formatCode="0%">
                  <c:v>0.92725778929406555</c:v>
                </c:pt>
                <c:pt idx="5" formatCode="0%">
                  <c:v>0.79415920866698064</c:v>
                </c:pt>
                <c:pt idx="6" formatCode="0%">
                  <c:v>0.93937559315377817</c:v>
                </c:pt>
                <c:pt idx="8" formatCode="0%">
                  <c:v>0.88030059768750257</c:v>
                </c:pt>
                <c:pt idx="9" formatCode="0%">
                  <c:v>0.92632696390658176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3267712"/>
        <c:axId val="273277696"/>
      </c:barChart>
      <c:catAx>
        <c:axId val="2732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3277696"/>
        <c:crosses val="autoZero"/>
        <c:auto val="1"/>
        <c:lblAlgn val="ctr"/>
        <c:lblOffset val="100"/>
        <c:noMultiLvlLbl val="0"/>
      </c:catAx>
      <c:valAx>
        <c:axId val="2732776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26771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(8)'!$D$76:$D$77</c:f>
              <c:numCache>
                <c:formatCode>0%</c:formatCode>
                <c:ptCount val="2"/>
                <c:pt idx="0">
                  <c:v>0.66892612461220269</c:v>
                </c:pt>
                <c:pt idx="1">
                  <c:v>0.66632173324968014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(8)'!$E$76:$E$77</c:f>
              <c:numCache>
                <c:formatCode>0%</c:formatCode>
                <c:ptCount val="2"/>
                <c:pt idx="0">
                  <c:v>0.13248933557394002</c:v>
                </c:pt>
                <c:pt idx="1">
                  <c:v>0.13532253990499393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(8)'!$K$75:$K$77,'group (8)'!$F$76:$F$77)</c:f>
              <c:numCache>
                <c:formatCode>General</c:formatCode>
                <c:ptCount val="5"/>
                <c:pt idx="3" formatCode="0%">
                  <c:v>0.28919984488107547</c:v>
                </c:pt>
                <c:pt idx="4" formatCode="0%">
                  <c:v>0.28912481972475945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(8)'!$K$75:$K$77,'group (8)'!$G$76:$G$77)</c:f>
              <c:numCache>
                <c:formatCode>General</c:formatCode>
                <c:ptCount val="5"/>
                <c:pt idx="3" formatCode="0%">
                  <c:v>0.51221561530506721</c:v>
                </c:pt>
                <c:pt idx="4" formatCode="0%">
                  <c:v>0.51251945342991467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(8)'!$K$75:$K$80,'group (8)'!$H$76:$H$77)</c:f>
              <c:numCache>
                <c:formatCode>General</c:formatCode>
                <c:ptCount val="8"/>
                <c:pt idx="6" formatCode="0%">
                  <c:v>0.64333150206825229</c:v>
                </c:pt>
                <c:pt idx="7" formatCode="0%">
                  <c:v>0.63950655509292831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(8)'!$A$76:$A$78,'group (8)'!$A$76:$A$78,'group (8)'!$A$76:$A$78)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(8)'!$K$75:$K$80,'group (8)'!$I$76:$I$77)</c:f>
              <c:numCache>
                <c:formatCode>General</c:formatCode>
                <c:ptCount val="8"/>
                <c:pt idx="6" formatCode="0%">
                  <c:v>0.15808395811789039</c:v>
                </c:pt>
                <c:pt idx="7" formatCode="0%">
                  <c:v>0.16213771806174579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397248"/>
        <c:axId val="273398784"/>
      </c:barChart>
      <c:catAx>
        <c:axId val="2733972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398784"/>
        <c:crosses val="autoZero"/>
        <c:auto val="1"/>
        <c:lblAlgn val="ctr"/>
        <c:lblOffset val="100"/>
        <c:noMultiLvlLbl val="0"/>
      </c:catAx>
      <c:valAx>
        <c:axId val="2733987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39724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(1)'!$D$76:$D$77</c:f>
              <c:numCache>
                <c:formatCode>0%</c:formatCode>
                <c:ptCount val="2"/>
                <c:pt idx="0">
                  <c:v>0.56477823298082974</c:v>
                </c:pt>
                <c:pt idx="1">
                  <c:v>0.54130447997082243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(1)'!$E$76:$E$77</c:f>
              <c:numCache>
                <c:formatCode>0%</c:formatCode>
                <c:ptCount val="2"/>
                <c:pt idx="0">
                  <c:v>9.4537259231548307E-2</c:v>
                </c:pt>
                <c:pt idx="1">
                  <c:v>0.10068283589650072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(1)'!$F$76:$F$77)</c:f>
              <c:numCache>
                <c:formatCode>General</c:formatCode>
                <c:ptCount val="5"/>
                <c:pt idx="3" formatCode="0%">
                  <c:v>0.34472658923145705</c:v>
                </c:pt>
                <c:pt idx="4" formatCode="0%">
                  <c:v>0.31578627439061457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(1)'!$K$75:$K$77,'group (1)'!$G$76:$G$77)</c:f>
              <c:numCache>
                <c:formatCode>General</c:formatCode>
                <c:ptCount val="5"/>
                <c:pt idx="3" formatCode="0%">
                  <c:v>0.31458890298092101</c:v>
                </c:pt>
                <c:pt idx="4" formatCode="0%">
                  <c:v>0.32620104147670859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(1)'!$H$76:$H$77)</c:f>
              <c:numCache>
                <c:formatCode>General</c:formatCode>
                <c:ptCount val="8"/>
                <c:pt idx="6" formatCode="0%">
                  <c:v>0.5841492011642655</c:v>
                </c:pt>
                <c:pt idx="7" formatCode="0%">
                  <c:v>0.55605535631065994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(1)'!$A$76:$A$78,'group (1)'!$A$76:$A$78,'group (1)'!$A$76:$A$78)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(1)'!$K$75:$K$80,'group (1)'!$I$76:$I$77)</c:f>
              <c:numCache>
                <c:formatCode>General</c:formatCode>
                <c:ptCount val="8"/>
                <c:pt idx="6" formatCode="0%">
                  <c:v>7.5166291048112635E-2</c:v>
                </c:pt>
                <c:pt idx="7" formatCode="0%">
                  <c:v>8.5931959556663218E-2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450880"/>
        <c:axId val="273452416"/>
      </c:barChart>
      <c:catAx>
        <c:axId val="273450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452416"/>
        <c:crosses val="autoZero"/>
        <c:auto val="1"/>
        <c:lblAlgn val="ctr"/>
        <c:lblOffset val="100"/>
        <c:noMultiLvlLbl val="0"/>
      </c:catAx>
      <c:valAx>
        <c:axId val="27345241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4508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(8)'!$D$9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(8)'!$D$139</c:f>
              <c:numCache>
                <c:formatCode>0%</c:formatCode>
                <c:ptCount val="1"/>
                <c:pt idx="0">
                  <c:v>0.36071100699610625</c:v>
                </c:pt>
              </c:numCache>
            </c:numRef>
          </c:val>
        </c:ser>
        <c:ser>
          <c:idx val="3"/>
          <c:order val="1"/>
          <c:tx>
            <c:strRef>
              <c:f>'group (8)'!$E$9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(8)'!$E$139</c:f>
              <c:numCache>
                <c:formatCode>0%</c:formatCode>
                <c:ptCount val="1"/>
                <c:pt idx="0">
                  <c:v>0.10676184747855266</c:v>
                </c:pt>
              </c:numCache>
            </c:numRef>
          </c:val>
        </c:ser>
        <c:ser>
          <c:idx val="0"/>
          <c:order val="2"/>
          <c:tx>
            <c:strRef>
              <c:f>'group (8)'!$F$9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(8)'!$F$140,'group (8)'!$F$139)</c:f>
              <c:numCache>
                <c:formatCode>0%</c:formatCode>
                <c:ptCount val="2"/>
                <c:pt idx="1">
                  <c:v>7.4511697109753389E-2</c:v>
                </c:pt>
              </c:numCache>
            </c:numRef>
          </c:val>
        </c:ser>
        <c:ser>
          <c:idx val="1"/>
          <c:order val="3"/>
          <c:tx>
            <c:strRef>
              <c:f>'group (8)'!$G$9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(8)'!$G$140,'group (8)'!$G$139)</c:f>
              <c:numCache>
                <c:formatCode>0%</c:formatCode>
                <c:ptCount val="2"/>
                <c:pt idx="1">
                  <c:v>0.3929611573649055</c:v>
                </c:pt>
              </c:numCache>
            </c:numRef>
          </c:val>
        </c:ser>
        <c:ser>
          <c:idx val="4"/>
          <c:order val="4"/>
          <c:tx>
            <c:strRef>
              <c:f>'group (8)'!$H$9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(8)'!$H$140:$H$141,'group (8)'!$H$139)</c:f>
              <c:numCache>
                <c:formatCode>General</c:formatCode>
                <c:ptCount val="3"/>
                <c:pt idx="2" formatCode="0%">
                  <c:v>0.35608914495552252</c:v>
                </c:pt>
              </c:numCache>
            </c:numRef>
          </c:val>
        </c:ser>
        <c:ser>
          <c:idx val="5"/>
          <c:order val="5"/>
          <c:tx>
            <c:strRef>
              <c:f>'group (8)'!$I$9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(8)'!$A$139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(8)'!$I$140:$I$141,'group (8)'!$I$139)</c:f>
              <c:numCache>
                <c:formatCode>General</c:formatCode>
                <c:ptCount val="3"/>
                <c:pt idx="2" formatCode="0%">
                  <c:v>0.11138370951913641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503360"/>
        <c:axId val="273504896"/>
      </c:barChart>
      <c:catAx>
        <c:axId val="2735033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3504896"/>
        <c:crosses val="autoZero"/>
        <c:auto val="1"/>
        <c:lblAlgn val="ctr"/>
        <c:lblOffset val="100"/>
        <c:noMultiLvlLbl val="0"/>
      </c:catAx>
      <c:valAx>
        <c:axId val="2735048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5033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(9)'!$D$10:$D$11</c:f>
              <c:numCache>
                <c:formatCode>0%</c:formatCode>
                <c:ptCount val="2"/>
                <c:pt idx="0">
                  <c:v>0.55552505437422139</c:v>
                </c:pt>
                <c:pt idx="1">
                  <c:v>0.55836667451164979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(9)'!$E$10:$E$11</c:f>
              <c:numCache>
                <c:formatCode>0%</c:formatCode>
                <c:ptCount val="2"/>
                <c:pt idx="0">
                  <c:v>0.10815718901112824</c:v>
                </c:pt>
                <c:pt idx="1">
                  <c:v>9.381030830783714E-2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(9)'!$N$15:$N$17,'group (9)'!$F$10:$F$11)</c:f>
              <c:numCache>
                <c:formatCode>General</c:formatCode>
                <c:ptCount val="5"/>
                <c:pt idx="3" formatCode="0%">
                  <c:v>0.26743670418311971</c:v>
                </c:pt>
                <c:pt idx="4" formatCode="0%">
                  <c:v>0.27357025182395855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(9)'!$N$15:$N$17,'group (9)'!$G$10:$G$11)</c:f>
              <c:numCache>
                <c:formatCode>General</c:formatCode>
                <c:ptCount val="5"/>
                <c:pt idx="3" formatCode="0%">
                  <c:v>0.39624553920222988</c:v>
                </c:pt>
                <c:pt idx="4" formatCode="0%">
                  <c:v>0.37860673099552838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(9)'!$N$15:$N$20,'group (9)'!$H$10:$H$11)</c:f>
              <c:numCache>
                <c:formatCode>General</c:formatCode>
                <c:ptCount val="8"/>
                <c:pt idx="6" formatCode="0%">
                  <c:v>0.54709968959182376</c:v>
                </c:pt>
                <c:pt idx="7" formatCode="0%">
                  <c:v>0.53953871499176276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(9)'!$A$10:$A$12,'group (9)'!$A$10:$A$12,'group (9)'!$A$10:$A$12)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(9)'!$N$15:$N$20,'group (9)'!$I$10:$I$11)</c:f>
              <c:numCache>
                <c:formatCode>General</c:formatCode>
                <c:ptCount val="8"/>
                <c:pt idx="6" formatCode="0%">
                  <c:v>0.11658255379352578</c:v>
                </c:pt>
                <c:pt idx="7" formatCode="0%">
                  <c:v>0.11263826782772417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777792"/>
        <c:axId val="273779328"/>
      </c:barChart>
      <c:catAx>
        <c:axId val="2737777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779328"/>
        <c:crosses val="autoZero"/>
        <c:auto val="1"/>
        <c:lblAlgn val="ctr"/>
        <c:lblOffset val="100"/>
        <c:noMultiLvlLbl val="0"/>
      </c:catAx>
      <c:valAx>
        <c:axId val="2737793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77779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(9)'!$D$43:$D$44</c:f>
              <c:numCache>
                <c:formatCode>0%</c:formatCode>
                <c:ptCount val="2"/>
                <c:pt idx="0">
                  <c:v>0.59700120129918277</c:v>
                </c:pt>
                <c:pt idx="1">
                  <c:v>0.60347995016576217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(9)'!$E$43:$E$44</c:f>
              <c:numCache>
                <c:formatCode>0%</c:formatCode>
                <c:ptCount val="2"/>
                <c:pt idx="0">
                  <c:v>8.7917303157488844E-2</c:v>
                </c:pt>
                <c:pt idx="1">
                  <c:v>0.11252824292079312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(9)'!$N$15:$N$17,'group (9)'!$F$43:$F$44)</c:f>
              <c:numCache>
                <c:formatCode>General</c:formatCode>
                <c:ptCount val="5"/>
                <c:pt idx="3" formatCode="0%">
                  <c:v>0.33135094250077862</c:v>
                </c:pt>
                <c:pt idx="4" formatCode="0%">
                  <c:v>0.30335536457123552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(9)'!$N$15:$N$17,'group (9)'!$G$43:$G$44)</c:f>
              <c:numCache>
                <c:formatCode>General</c:formatCode>
                <c:ptCount val="5"/>
                <c:pt idx="3" formatCode="0%">
                  <c:v>0.35356756195589306</c:v>
                </c:pt>
                <c:pt idx="4" formatCode="0%">
                  <c:v>0.41265282851531981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(9)'!$N$15:$N$20,'group (9)'!$H$43:$H$44)</c:f>
              <c:numCache>
                <c:formatCode>General</c:formatCode>
                <c:ptCount val="8"/>
                <c:pt idx="6" formatCode="0%">
                  <c:v>0.58917051032968992</c:v>
                </c:pt>
                <c:pt idx="7" formatCode="0%">
                  <c:v>0.59328082437654417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(9)'!$A$43:$A$45,'group (9)'!$A$43:$A$45,'group (9)'!$A$43:$A$45)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(9)'!$N$15:$N$20,'group (9)'!$I$43:$I$44)</c:f>
              <c:numCache>
                <c:formatCode>General</c:formatCode>
                <c:ptCount val="8"/>
                <c:pt idx="6" formatCode="0%">
                  <c:v>9.5747994126981775E-2</c:v>
                </c:pt>
                <c:pt idx="7" formatCode="0%">
                  <c:v>0.12272736871001119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822464"/>
        <c:axId val="273824000"/>
      </c:barChart>
      <c:catAx>
        <c:axId val="273822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824000"/>
        <c:crosses val="autoZero"/>
        <c:auto val="1"/>
        <c:lblAlgn val="ctr"/>
        <c:lblOffset val="100"/>
        <c:noMultiLvlLbl val="0"/>
      </c:catAx>
      <c:valAx>
        <c:axId val="273824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8224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(9)'!$C$107,'group (9)'!$O$108,'group (9)'!$D$107,'group (9)'!$E$107,'group (9)'!$O$109,'group (9)'!$F$107,'group (9)'!$G$107,'group (9)'!$O$110,'group (9)'!$H$107,'group (9)'!$I$107)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(9)'!$C$108,'group (9)'!$O$108,'group (9)'!$D$108,'group (9)'!$E$108,'group (9)'!$O$108,'group (9)'!$F$108,'group (9)'!$G$108,'group (9)'!$O$109,'group (9)'!$H$108,'group (9)'!$I$108)</c:f>
              <c:numCache>
                <c:formatCode>General</c:formatCode>
                <c:ptCount val="10"/>
                <c:pt idx="0" formatCode="0%">
                  <c:v>0.86455761985189039</c:v>
                </c:pt>
                <c:pt idx="2" formatCode="0%">
                  <c:v>0.85825011179013266</c:v>
                </c:pt>
                <c:pt idx="3" formatCode="0%">
                  <c:v>0.90738866396761131</c:v>
                </c:pt>
                <c:pt idx="5" formatCode="0%">
                  <c:v>0.79187181093903858</c:v>
                </c:pt>
                <c:pt idx="6" formatCode="0%">
                  <c:v>0.93267617449664431</c:v>
                </c:pt>
                <c:pt idx="8" formatCode="0%">
                  <c:v>0.85747369480944469</c:v>
                </c:pt>
                <c:pt idx="9" formatCode="0%">
                  <c:v>0.90814745972738542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3859712"/>
        <c:axId val="273861248"/>
      </c:barChart>
      <c:catAx>
        <c:axId val="2738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3861248"/>
        <c:crosses val="autoZero"/>
        <c:auto val="1"/>
        <c:lblAlgn val="ctr"/>
        <c:lblOffset val="100"/>
        <c:noMultiLvlLbl val="0"/>
      </c:catAx>
      <c:valAx>
        <c:axId val="2738612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859712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(9)'!$D$76:$D$77</c:f>
              <c:numCache>
                <c:formatCode>0%</c:formatCode>
                <c:ptCount val="2"/>
                <c:pt idx="0">
                  <c:v>0.63421269579554818</c:v>
                </c:pt>
                <c:pt idx="1">
                  <c:v>0.64840494164058904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(9)'!$E$76:$E$77</c:f>
              <c:numCache>
                <c:formatCode>0%</c:formatCode>
                <c:ptCount val="2"/>
                <c:pt idx="0">
                  <c:v>0.1113767518549052</c:v>
                </c:pt>
                <c:pt idx="1">
                  <c:v>9.4398386403072951E-2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(9)'!$K$75:$K$77,'group (9)'!$F$76:$F$77)</c:f>
              <c:numCache>
                <c:formatCode>General</c:formatCode>
                <c:ptCount val="5"/>
                <c:pt idx="3" formatCode="0%">
                  <c:v>0.33759274525968674</c:v>
                </c:pt>
                <c:pt idx="4" formatCode="0%">
                  <c:v>0.37686683376095631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(9)'!$K$75:$K$77,'group (9)'!$G$76:$G$77)</c:f>
              <c:numCache>
                <c:formatCode>General</c:formatCode>
                <c:ptCount val="5"/>
                <c:pt idx="3" formatCode="0%">
                  <c:v>0.40799670239076669</c:v>
                </c:pt>
                <c:pt idx="4" formatCode="0%">
                  <c:v>0.36593649428270575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(9)'!$K$75:$K$80,'group (9)'!$H$76:$H$77)</c:f>
              <c:numCache>
                <c:formatCode>General</c:formatCode>
                <c:ptCount val="8"/>
                <c:pt idx="6" formatCode="0%">
                  <c:v>0.62056883759274528</c:v>
                </c:pt>
                <c:pt idx="7" formatCode="0%">
                  <c:v>0.63904667269788062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(9)'!$A$76:$A$78,'group (9)'!$A$76:$A$78,'group (9)'!$A$76:$A$78)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(9)'!$K$75:$K$80,'group (9)'!$I$76:$I$77)</c:f>
              <c:numCache>
                <c:formatCode>General</c:formatCode>
                <c:ptCount val="8"/>
                <c:pt idx="6" formatCode="0%">
                  <c:v>0.12502061005770815</c:v>
                </c:pt>
                <c:pt idx="7" formatCode="0%">
                  <c:v>0.10375665534578137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898880"/>
        <c:axId val="273912960"/>
      </c:barChart>
      <c:catAx>
        <c:axId val="2738988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3912960"/>
        <c:crosses val="autoZero"/>
        <c:auto val="1"/>
        <c:lblAlgn val="ctr"/>
        <c:lblOffset val="100"/>
        <c:noMultiLvlLbl val="0"/>
      </c:catAx>
      <c:valAx>
        <c:axId val="2739129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89888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(9)'!$D$9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(9)'!$D$139</c:f>
              <c:numCache>
                <c:formatCode>0%</c:formatCode>
                <c:ptCount val="1"/>
                <c:pt idx="0">
                  <c:v>0.25490151941474393</c:v>
                </c:pt>
              </c:numCache>
            </c:numRef>
          </c:val>
        </c:ser>
        <c:ser>
          <c:idx val="3"/>
          <c:order val="1"/>
          <c:tx>
            <c:strRef>
              <c:f>'group (9)'!$E$9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(9)'!$E$139</c:f>
              <c:numCache>
                <c:formatCode>0%</c:formatCode>
                <c:ptCount val="1"/>
                <c:pt idx="0">
                  <c:v>7.8469330332020262E-2</c:v>
                </c:pt>
              </c:numCache>
            </c:numRef>
          </c:val>
        </c:ser>
        <c:ser>
          <c:idx val="0"/>
          <c:order val="2"/>
          <c:tx>
            <c:strRef>
              <c:f>'group (9)'!$F$9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(9)'!$F$140,'group (9)'!$F$139)</c:f>
              <c:numCache>
                <c:formatCode>0%</c:formatCode>
                <c:ptCount val="2"/>
                <c:pt idx="1">
                  <c:v>7.7276308384918405E-2</c:v>
                </c:pt>
              </c:numCache>
            </c:numRef>
          </c:val>
        </c:ser>
        <c:ser>
          <c:idx val="1"/>
          <c:order val="3"/>
          <c:tx>
            <c:strRef>
              <c:f>'group (9)'!$G$9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(9)'!$G$140,'group (9)'!$G$139)</c:f>
              <c:numCache>
                <c:formatCode>0%</c:formatCode>
                <c:ptCount val="2"/>
                <c:pt idx="1">
                  <c:v>0.25609454136184578</c:v>
                </c:pt>
              </c:numCache>
            </c:numRef>
          </c:val>
        </c:ser>
        <c:ser>
          <c:idx val="4"/>
          <c:order val="4"/>
          <c:tx>
            <c:strRef>
              <c:f>'group (9)'!$H$9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(9)'!$H$140:$H$141,'group (9)'!$H$139)</c:f>
              <c:numCache>
                <c:formatCode>General</c:formatCode>
                <c:ptCount val="3"/>
                <c:pt idx="2" formatCode="0%">
                  <c:v>0.25350590883511537</c:v>
                </c:pt>
              </c:numCache>
            </c:numRef>
          </c:val>
        </c:ser>
        <c:ser>
          <c:idx val="5"/>
          <c:order val="5"/>
          <c:tx>
            <c:strRef>
              <c:f>'group (9)'!$I$9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(9)'!$A$139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(9)'!$I$140:$I$141,'group (9)'!$I$139)</c:f>
              <c:numCache>
                <c:formatCode>General</c:formatCode>
                <c:ptCount val="3"/>
                <c:pt idx="2" formatCode="0%">
                  <c:v>7.9864940911648849E-2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3960960"/>
        <c:axId val="273962496"/>
      </c:barChart>
      <c:catAx>
        <c:axId val="27396096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3962496"/>
        <c:crosses val="autoZero"/>
        <c:auto val="1"/>
        <c:lblAlgn val="ctr"/>
        <c:lblOffset val="100"/>
        <c:noMultiLvlLbl val="0"/>
      </c:catAx>
      <c:valAx>
        <c:axId val="27396249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396096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(10)'!$D$10:$D$11</c:f>
              <c:numCache>
                <c:formatCode>0%</c:formatCode>
                <c:ptCount val="2"/>
                <c:pt idx="0">
                  <c:v>0.58198963069850163</c:v>
                </c:pt>
                <c:pt idx="1">
                  <c:v>0.5835163004800048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(10)'!$E$10:$E$11</c:f>
              <c:numCache>
                <c:formatCode>0%</c:formatCode>
                <c:ptCount val="2"/>
                <c:pt idx="0">
                  <c:v>0.16148341415124415</c:v>
                </c:pt>
                <c:pt idx="1">
                  <c:v>0.15472711396455738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(10)'!$N$15:$N$17,'group (10)'!$F$10:$F$11)</c:f>
              <c:numCache>
                <c:formatCode>General</c:formatCode>
                <c:ptCount val="5"/>
                <c:pt idx="3" formatCode="0%">
                  <c:v>0.21869494454604943</c:v>
                </c:pt>
                <c:pt idx="4" formatCode="0%">
                  <c:v>0.21309489559516059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(10)'!$N$15:$N$17,'group (10)'!$G$10:$G$11)</c:f>
              <c:numCache>
                <c:formatCode>General</c:formatCode>
                <c:ptCount val="5"/>
                <c:pt idx="3" formatCode="0%">
                  <c:v>0.52477810030369632</c:v>
                </c:pt>
                <c:pt idx="4" formatCode="0%">
                  <c:v>0.52514851884940161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(10)'!$N$15:$N$20,'group (10)'!$H$10:$H$11)</c:f>
              <c:numCache>
                <c:formatCode>General</c:formatCode>
                <c:ptCount val="8"/>
                <c:pt idx="6" formatCode="0%">
                  <c:v>0.55731220322488628</c:v>
                </c:pt>
                <c:pt idx="7" formatCode="0%">
                  <c:v>0.55300999883910495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(10)'!$A$10:$A$12,'group (10)'!$A$10:$A$12,'group (10)'!$A$10:$A$12)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(10)'!$N$15:$N$20,'group (10)'!$I$10:$I$11)</c:f>
              <c:numCache>
                <c:formatCode>General</c:formatCode>
                <c:ptCount val="8"/>
                <c:pt idx="6" formatCode="0%">
                  <c:v>0.18616084162485949</c:v>
                </c:pt>
                <c:pt idx="7" formatCode="0%">
                  <c:v>0.18523341560545722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034688"/>
        <c:axId val="274036224"/>
      </c:barChart>
      <c:catAx>
        <c:axId val="27403468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036224"/>
        <c:crosses val="autoZero"/>
        <c:auto val="1"/>
        <c:lblAlgn val="ctr"/>
        <c:lblOffset val="100"/>
        <c:noMultiLvlLbl val="0"/>
      </c:catAx>
      <c:valAx>
        <c:axId val="2740362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03468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(10)'!$D$43:$D$44</c:f>
              <c:numCache>
                <c:formatCode>0%</c:formatCode>
                <c:ptCount val="2"/>
                <c:pt idx="0">
                  <c:v>0.60710790167511952</c:v>
                </c:pt>
                <c:pt idx="1">
                  <c:v>0.61262772865316528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(10)'!$E$43:$E$44</c:f>
              <c:numCache>
                <c:formatCode>0%</c:formatCode>
                <c:ptCount val="2"/>
                <c:pt idx="0">
                  <c:v>0.17404946215409975</c:v>
                </c:pt>
                <c:pt idx="1">
                  <c:v>0.16610178023121194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(10)'!$N$15:$N$17,'group (10)'!$F$43:$F$44)</c:f>
              <c:numCache>
                <c:formatCode>General</c:formatCode>
                <c:ptCount val="5"/>
                <c:pt idx="3" formatCode="0%">
                  <c:v>0.23840364901632971</c:v>
                </c:pt>
                <c:pt idx="4" formatCode="0%">
                  <c:v>0.24004177922448364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(10)'!$N$15:$N$17,'group (10)'!$G$43:$G$44)</c:f>
              <c:numCache>
                <c:formatCode>General</c:formatCode>
                <c:ptCount val="5"/>
                <c:pt idx="3" formatCode="0%">
                  <c:v>0.54275371481288959</c:v>
                </c:pt>
                <c:pt idx="4" formatCode="0%">
                  <c:v>0.53868772965989364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(10)'!$N$15:$N$20,'group (10)'!$H$43:$H$44)</c:f>
              <c:numCache>
                <c:formatCode>General</c:formatCode>
                <c:ptCount val="8"/>
                <c:pt idx="6" formatCode="0%">
                  <c:v>0.58322445290511715</c:v>
                </c:pt>
                <c:pt idx="7" formatCode="0%">
                  <c:v>0.5869561569824997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(10)'!$A$43:$A$45,'group (10)'!$A$43:$A$45,'group (10)'!$A$43:$A$45)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(10)'!$N$15:$N$20,'group (10)'!$I$43:$I$44)</c:f>
              <c:numCache>
                <c:formatCode>General</c:formatCode>
                <c:ptCount val="8"/>
                <c:pt idx="6" formatCode="0%">
                  <c:v>0.19793291092410215</c:v>
                </c:pt>
                <c:pt idx="7" formatCode="0%">
                  <c:v>0.19177335190187755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062720"/>
        <c:axId val="274363520"/>
      </c:barChart>
      <c:catAx>
        <c:axId val="274062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363520"/>
        <c:crosses val="autoZero"/>
        <c:auto val="1"/>
        <c:lblAlgn val="ctr"/>
        <c:lblOffset val="100"/>
        <c:noMultiLvlLbl val="0"/>
      </c:catAx>
      <c:valAx>
        <c:axId val="2743635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0627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(10)'!$C$107,'group (10)'!$O$108,'group (10)'!$D$107,'group (10)'!$E$107,'group (10)'!$O$109,'group (10)'!$F$107,'group (10)'!$G$107,'group (10)'!$O$110,'group (10)'!$H$107,'group (10)'!$I$107)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(10)'!$C$108,'group (10)'!$O$108,'group (10)'!$D$108,'group (10)'!$E$108,'group (10)'!$O$108,'group (10)'!$F$108,'group (10)'!$G$108,'group (10)'!$O$109,'group (10)'!$H$108,'group (10)'!$I$108)</c:f>
              <c:numCache>
                <c:formatCode>General</c:formatCode>
                <c:ptCount val="10"/>
                <c:pt idx="0" formatCode="0%">
                  <c:v>0.8938287591573445</c:v>
                </c:pt>
                <c:pt idx="2" formatCode="0%">
                  <c:v>0.88104751619870414</c:v>
                </c:pt>
                <c:pt idx="3" formatCode="0%">
                  <c:v>0.93841145132648118</c:v>
                </c:pt>
                <c:pt idx="5" formatCode="0%">
                  <c:v>0.78427752023257646</c:v>
                </c:pt>
                <c:pt idx="6" formatCode="0%">
                  <c:v>0.9419489551157052</c:v>
                </c:pt>
                <c:pt idx="8" formatCode="0%">
                  <c:v>0.87735667255500238</c:v>
                </c:pt>
                <c:pt idx="9" formatCode="0%">
                  <c:v>0.9423650215303081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4381824"/>
        <c:axId val="274400000"/>
      </c:barChart>
      <c:catAx>
        <c:axId val="2743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4400000"/>
        <c:crosses val="autoZero"/>
        <c:auto val="1"/>
        <c:lblAlgn val="ctr"/>
        <c:lblOffset val="100"/>
        <c:noMultiLvlLbl val="0"/>
      </c:catAx>
      <c:valAx>
        <c:axId val="2744000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381824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(10)'!$D$76:$D$77</c:f>
              <c:numCache>
                <c:formatCode>0%</c:formatCode>
                <c:ptCount val="2"/>
                <c:pt idx="0">
                  <c:v>0.63637215754644472</c:v>
                </c:pt>
                <c:pt idx="1">
                  <c:v>0.63999213251099341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(10)'!$E$76:$E$77</c:f>
              <c:numCache>
                <c:formatCode>0%</c:formatCode>
                <c:ptCount val="2"/>
                <c:pt idx="0">
                  <c:v>0.17727255684907112</c:v>
                </c:pt>
                <c:pt idx="1">
                  <c:v>0.18083048839311219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(10)'!$K$75:$K$77,'group (10)'!$F$76:$F$77)</c:f>
              <c:numCache>
                <c:formatCode>General</c:formatCode>
                <c:ptCount val="5"/>
                <c:pt idx="3" formatCode="0%">
                  <c:v>0.25955139380987197</c:v>
                </c:pt>
                <c:pt idx="4" formatCode="0%">
                  <c:v>0.26352810051653813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(10)'!$K$75:$K$77,'group (10)'!$G$76:$G$77)</c:f>
              <c:numCache>
                <c:formatCode>General</c:formatCode>
                <c:ptCount val="5"/>
                <c:pt idx="3" formatCode="0%">
                  <c:v>0.55409332058564387</c:v>
                </c:pt>
                <c:pt idx="4" formatCode="0%">
                  <c:v>0.55729452038756755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(10)'!$K$75:$K$80,'group (10)'!$H$76:$H$77)</c:f>
              <c:numCache>
                <c:formatCode>General</c:formatCode>
                <c:ptCount val="8"/>
                <c:pt idx="6" formatCode="0%">
                  <c:v>0.6138340550775172</c:v>
                </c:pt>
                <c:pt idx="7" formatCode="0%">
                  <c:v>0.61438532900621434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(10)'!$A$76:$A$78,'group (10)'!$A$76:$A$78,'group (10)'!$A$76:$A$78)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(10)'!$K$75:$K$80,'group (10)'!$I$76:$I$77)</c:f>
              <c:numCache>
                <c:formatCode>General</c:formatCode>
                <c:ptCount val="8"/>
                <c:pt idx="6" formatCode="0%">
                  <c:v>0.1998106593179986</c:v>
                </c:pt>
                <c:pt idx="7" formatCode="0%">
                  <c:v>0.20643729189789123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422016"/>
        <c:axId val="274448384"/>
      </c:barChart>
      <c:catAx>
        <c:axId val="27442201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448384"/>
        <c:crosses val="autoZero"/>
        <c:auto val="1"/>
        <c:lblAlgn val="ctr"/>
        <c:lblOffset val="100"/>
        <c:noMultiLvlLbl val="0"/>
      </c:catAx>
      <c:valAx>
        <c:axId val="27444838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42201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(1)'!$D$139</c:f>
              <c:numCache>
                <c:formatCode>0%</c:formatCode>
                <c:ptCount val="1"/>
                <c:pt idx="0">
                  <c:v>0.1688514225500527</c:v>
                </c:pt>
              </c:numCache>
            </c:numRef>
          </c:val>
        </c:ser>
        <c:ser>
          <c:idx val="3"/>
          <c:order val="1"/>
          <c:tx>
            <c:strRef>
              <c:f>'group (1)'!$E$9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(1)'!$E$139</c:f>
              <c:numCache>
                <c:formatCode>0%</c:formatCode>
                <c:ptCount val="1"/>
                <c:pt idx="0">
                  <c:v>5.2672989111345277E-2</c:v>
                </c:pt>
              </c:numCache>
            </c:numRef>
          </c:val>
        </c:ser>
        <c:ser>
          <c:idx val="0"/>
          <c:order val="2"/>
          <c:tx>
            <c:strRef>
              <c:f>'group (1)'!$F$9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(1)'!$F$140,'group (1)'!$F$139)</c:f>
              <c:numCache>
                <c:formatCode>0%</c:formatCode>
                <c:ptCount val="2"/>
                <c:pt idx="1">
                  <c:v>6.8422901299613634E-2</c:v>
                </c:pt>
              </c:numCache>
            </c:numRef>
          </c:val>
        </c:ser>
        <c:ser>
          <c:idx val="1"/>
          <c:order val="3"/>
          <c:tx>
            <c:strRef>
              <c:f>'group (1)'!$G$9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(1)'!$G$140,'group (1)'!$G$139)</c:f>
              <c:numCache>
                <c:formatCode>0%</c:formatCode>
                <c:ptCount val="2"/>
                <c:pt idx="1">
                  <c:v>0.15310151036178432</c:v>
                </c:pt>
              </c:numCache>
            </c:numRef>
          </c:val>
        </c:ser>
        <c:ser>
          <c:idx val="4"/>
          <c:order val="4"/>
          <c:tx>
            <c:strRef>
              <c:f>'group (1)'!$H$9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(1)'!$H$140:$H$141,'group (1)'!$H$139)</c:f>
              <c:numCache>
                <c:formatCode>General</c:formatCode>
                <c:ptCount val="3"/>
                <c:pt idx="2" formatCode="0%">
                  <c:v>0.18484018264840182</c:v>
                </c:pt>
              </c:numCache>
            </c:numRef>
          </c:val>
        </c:ser>
        <c:ser>
          <c:idx val="5"/>
          <c:order val="5"/>
          <c:tx>
            <c:strRef>
              <c:f>'group (1)'!$I$9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(1)'!$I$140:$I$141,'group (1)'!$I$139)</c:f>
              <c:numCache>
                <c:formatCode>General</c:formatCode>
                <c:ptCount val="3"/>
                <c:pt idx="2" formatCode="0%">
                  <c:v>3.6684229012996138E-2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6620800"/>
        <c:axId val="276622720"/>
      </c:barChart>
      <c:catAx>
        <c:axId val="27662080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6622720"/>
        <c:crosses val="autoZero"/>
        <c:auto val="1"/>
        <c:lblAlgn val="ctr"/>
        <c:lblOffset val="100"/>
        <c:noMultiLvlLbl val="0"/>
      </c:catAx>
      <c:valAx>
        <c:axId val="27662272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662080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(10)'!$D$9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(10)'!$D$139</c:f>
              <c:numCache>
                <c:formatCode>0%</c:formatCode>
                <c:ptCount val="1"/>
                <c:pt idx="0">
                  <c:v>0.36664701650613485</c:v>
                </c:pt>
              </c:numCache>
            </c:numRef>
          </c:val>
        </c:ser>
        <c:ser>
          <c:idx val="3"/>
          <c:order val="1"/>
          <c:tx>
            <c:strRef>
              <c:f>'group (10)'!$E$9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(10)'!$E$139</c:f>
              <c:numCache>
                <c:formatCode>0%</c:formatCode>
                <c:ptCount val="1"/>
                <c:pt idx="0">
                  <c:v>0.13765437032892369</c:v>
                </c:pt>
              </c:numCache>
            </c:numRef>
          </c:val>
        </c:ser>
        <c:ser>
          <c:idx val="0"/>
          <c:order val="2"/>
          <c:tx>
            <c:strRef>
              <c:f>'group (10)'!$F$9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(10)'!$F$140,'group (10)'!$F$139)</c:f>
              <c:numCache>
                <c:formatCode>0%</c:formatCode>
                <c:ptCount val="2"/>
                <c:pt idx="1">
                  <c:v>8.3764637704328362E-2</c:v>
                </c:pt>
              </c:numCache>
            </c:numRef>
          </c:val>
        </c:ser>
        <c:ser>
          <c:idx val="1"/>
          <c:order val="3"/>
          <c:tx>
            <c:strRef>
              <c:f>'group (10)'!$G$9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(10)'!$G$140,'group (10)'!$G$139)</c:f>
              <c:numCache>
                <c:formatCode>0%</c:formatCode>
                <c:ptCount val="2"/>
                <c:pt idx="1">
                  <c:v>0.42053674913073019</c:v>
                </c:pt>
              </c:numCache>
            </c:numRef>
          </c:val>
        </c:ser>
        <c:ser>
          <c:idx val="4"/>
          <c:order val="4"/>
          <c:tx>
            <c:strRef>
              <c:f>'group (10)'!$H$9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(10)'!$H$140:$H$141,'group (10)'!$H$139)</c:f>
              <c:numCache>
                <c:formatCode>General</c:formatCode>
                <c:ptCount val="3"/>
                <c:pt idx="2" formatCode="0%">
                  <c:v>0.36864034211262542</c:v>
                </c:pt>
              </c:numCache>
            </c:numRef>
          </c:val>
        </c:ser>
        <c:ser>
          <c:idx val="5"/>
          <c:order val="5"/>
          <c:tx>
            <c:strRef>
              <c:f>'group (10)'!$I$9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(10)'!$A$139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(10)'!$I$140:$I$141,'group (10)'!$I$139)</c:f>
              <c:numCache>
                <c:formatCode>General</c:formatCode>
                <c:ptCount val="3"/>
                <c:pt idx="2" formatCode="0%">
                  <c:v>0.13566104472243315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491264"/>
        <c:axId val="274492800"/>
      </c:barChart>
      <c:catAx>
        <c:axId val="274491264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4492800"/>
        <c:crosses val="autoZero"/>
        <c:auto val="1"/>
        <c:lblAlgn val="ctr"/>
        <c:lblOffset val="100"/>
        <c:noMultiLvlLbl val="0"/>
      </c:catAx>
      <c:valAx>
        <c:axId val="2744928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4912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(11)'!$D$10:$D$11</c:f>
              <c:numCache>
                <c:formatCode>0%</c:formatCode>
                <c:ptCount val="2"/>
                <c:pt idx="0">
                  <c:v>0.58157363819771357</c:v>
                </c:pt>
                <c:pt idx="1">
                  <c:v>0.60292875246409461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(11)'!$E$10:$E$11</c:f>
              <c:numCache>
                <c:formatCode>0%</c:formatCode>
                <c:ptCount val="2"/>
                <c:pt idx="0">
                  <c:v>7.0880968392737054E-2</c:v>
                </c:pt>
                <c:pt idx="1">
                  <c:v>6.5333708814418467E-2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(11)'!$N$15:$N$17,'group (11)'!$F$10:$F$11)</c:f>
              <c:numCache>
                <c:formatCode>General</c:formatCode>
                <c:ptCount val="5"/>
                <c:pt idx="3" formatCode="0%">
                  <c:v>0.28715534633490247</c:v>
                </c:pt>
                <c:pt idx="4" formatCode="0%">
                  <c:v>0.31624894395944803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(11)'!$N$15:$N$17,'group (11)'!$G$10:$G$11)</c:f>
              <c:numCache>
                <c:formatCode>General</c:formatCode>
                <c:ptCount val="5"/>
                <c:pt idx="3" formatCode="0%">
                  <c:v>0.3652992602555481</c:v>
                </c:pt>
                <c:pt idx="4" formatCode="0%">
                  <c:v>0.35201351731906505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(11)'!$N$15:$N$20,'group (11)'!$H$10:$H$11)</c:f>
              <c:numCache>
                <c:formatCode>General</c:formatCode>
                <c:ptCount val="8"/>
                <c:pt idx="6" formatCode="0%">
                  <c:v>0.56072629455279088</c:v>
                </c:pt>
                <c:pt idx="7" formatCode="0%">
                  <c:v>0.58251196845958886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(11)'!$A$10:$A$12,'group (11)'!$A$10:$A$12,'group (11)'!$A$10:$A$12)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(11)'!$N$15:$N$20,'group (11)'!$I$10:$I$11)</c:f>
              <c:numCache>
                <c:formatCode>General</c:formatCode>
                <c:ptCount val="8"/>
                <c:pt idx="6" formatCode="0%">
                  <c:v>9.1728312037659715E-2</c:v>
                </c:pt>
                <c:pt idx="7" formatCode="0%">
                  <c:v>8.5750492818924245E-2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589568"/>
        <c:axId val="274591104"/>
      </c:barChart>
      <c:catAx>
        <c:axId val="274589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591104"/>
        <c:crosses val="autoZero"/>
        <c:auto val="1"/>
        <c:lblAlgn val="ctr"/>
        <c:lblOffset val="100"/>
        <c:noMultiLvlLbl val="0"/>
      </c:catAx>
      <c:valAx>
        <c:axId val="27459110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58956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(11)'!$D$43:$D$44</c:f>
              <c:numCache>
                <c:formatCode>0%</c:formatCode>
                <c:ptCount val="2"/>
                <c:pt idx="0">
                  <c:v>0.56521157533330357</c:v>
                </c:pt>
                <c:pt idx="1">
                  <c:v>0.62905178211163415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(11)'!$E$43:$E$44</c:f>
              <c:numCache>
                <c:formatCode>0%</c:formatCode>
                <c:ptCount val="2"/>
                <c:pt idx="0">
                  <c:v>6.6036473893075306E-2</c:v>
                </c:pt>
                <c:pt idx="1">
                  <c:v>7.6529926025554806E-2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(11)'!$N$15:$N$17,'group (11)'!$F$43:$F$44)</c:f>
              <c:numCache>
                <c:formatCode>General</c:formatCode>
                <c:ptCount val="5"/>
                <c:pt idx="3" formatCode="0%">
                  <c:v>0.29625005573638918</c:v>
                </c:pt>
                <c:pt idx="4" formatCode="0%">
                  <c:v>0.32427706792199057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(11)'!$N$15:$N$17,'group (11)'!$G$43:$G$44)</c:f>
              <c:numCache>
                <c:formatCode>General</c:formatCode>
                <c:ptCount val="5"/>
                <c:pt idx="3" formatCode="0%">
                  <c:v>0.33499799348998976</c:v>
                </c:pt>
                <c:pt idx="4" formatCode="0%">
                  <c:v>0.38130464021519839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(11)'!$N$15:$N$20,'group (11)'!$H$43:$H$44)</c:f>
              <c:numCache>
                <c:formatCode>General</c:formatCode>
                <c:ptCount val="8"/>
                <c:pt idx="6" formatCode="0%">
                  <c:v>0.55995006019530036</c:v>
                </c:pt>
                <c:pt idx="7" formatCode="0%">
                  <c:v>0.60887693342299931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(11)'!$A$43:$A$45,'group (11)'!$A$43:$A$45,'group (11)'!$A$43:$A$45)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(11)'!$N$15:$N$20,'group (11)'!$I$43:$I$44)</c:f>
              <c:numCache>
                <c:formatCode>General</c:formatCode>
                <c:ptCount val="8"/>
                <c:pt idx="6" formatCode="0%">
                  <c:v>7.1297989031078604E-2</c:v>
                </c:pt>
                <c:pt idx="7" formatCode="0%">
                  <c:v>9.6704774714189645E-2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654720"/>
        <c:axId val="274656256"/>
      </c:barChart>
      <c:catAx>
        <c:axId val="2746547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656256"/>
        <c:crosses val="autoZero"/>
        <c:auto val="1"/>
        <c:lblAlgn val="ctr"/>
        <c:lblOffset val="100"/>
        <c:noMultiLvlLbl val="0"/>
      </c:catAx>
      <c:valAx>
        <c:axId val="27465625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6547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(11)'!$C$107,'group (11)'!$O$108,'group (11)'!$D$107,'group (11)'!$E$107,'group (11)'!$O$109,'group (11)'!$F$107,'group (11)'!$G$107,'group (11)'!$O$110,'group (11)'!$H$107,'group (11)'!$I$107)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(11)'!$C$108,'group (11)'!$O$108,'group (11)'!$D$108,'group (11)'!$E$108,'group (11)'!$O$108,'group (11)'!$F$108,'group (11)'!$G$108,'group (11)'!$O$109,'group (11)'!$H$108,'group (11)'!$I$108)</c:f>
              <c:numCache>
                <c:formatCode>General</c:formatCode>
                <c:ptCount val="10"/>
                <c:pt idx="0" formatCode="0%">
                  <c:v>0.83944338489793036</c:v>
                </c:pt>
                <c:pt idx="2" formatCode="0%">
                  <c:v>0.8371726096560429</c:v>
                </c:pt>
                <c:pt idx="3" formatCode="0%">
                  <c:v>0.85887913571910868</c:v>
                </c:pt>
                <c:pt idx="5" formatCode="0%">
                  <c:v>0.76128838049367853</c:v>
                </c:pt>
                <c:pt idx="6" formatCode="0%">
                  <c:v>0.90855849860242244</c:v>
                </c:pt>
                <c:pt idx="8" formatCode="0%">
                  <c:v>0.83691670648192384</c:v>
                </c:pt>
                <c:pt idx="9" formatCode="0%">
                  <c:v>0.85928705440900566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4703488"/>
        <c:axId val="274705024"/>
      </c:barChart>
      <c:catAx>
        <c:axId val="2747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4705024"/>
        <c:crosses val="autoZero"/>
        <c:auto val="1"/>
        <c:lblAlgn val="ctr"/>
        <c:lblOffset val="100"/>
        <c:noMultiLvlLbl val="0"/>
      </c:catAx>
      <c:valAx>
        <c:axId val="27470502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70348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(11)'!$D$76:$D$77</c:f>
              <c:numCache>
                <c:formatCode>0%</c:formatCode>
                <c:ptCount val="2"/>
                <c:pt idx="0">
                  <c:v>0.65534925993248505</c:v>
                </c:pt>
                <c:pt idx="1">
                  <c:v>0.61167342934855307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(11)'!$E$76:$E$77</c:f>
              <c:numCache>
                <c:formatCode>0%</c:formatCode>
                <c:ptCount val="2"/>
                <c:pt idx="0">
                  <c:v>8.6665801090625813E-2</c:v>
                </c:pt>
                <c:pt idx="1">
                  <c:v>7.3304499041334112E-2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(11)'!$K$75:$K$77,'group (11)'!$F$76:$F$77)</c:f>
              <c:numCache>
                <c:formatCode>General</c:formatCode>
                <c:ptCount val="5"/>
                <c:pt idx="3" formatCode="0%">
                  <c:v>0.35179174240457023</c:v>
                </c:pt>
                <c:pt idx="4" formatCode="0%">
                  <c:v>0.33593436482810896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(11)'!$K$75:$K$77,'group (11)'!$G$76:$G$77)</c:f>
              <c:numCache>
                <c:formatCode>General</c:formatCode>
                <c:ptCount val="5"/>
                <c:pt idx="3" formatCode="0%">
                  <c:v>0.39022331861854065</c:v>
                </c:pt>
                <c:pt idx="4" formatCode="0%">
                  <c:v>0.34904356356177824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(11)'!$K$75:$K$80,'group (11)'!$H$76:$H$77)</c:f>
              <c:numCache>
                <c:formatCode>General</c:formatCode>
                <c:ptCount val="8"/>
                <c:pt idx="6" formatCode="0%">
                  <c:v>0.64846793040768635</c:v>
                </c:pt>
                <c:pt idx="7" formatCode="0%">
                  <c:v>0.60453917153431136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(11)'!$A$76:$A$78,'group (11)'!$A$76:$A$78,'group (11)'!$A$76:$A$78)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(11)'!$K$75:$K$80,'group (11)'!$I$76:$I$77)</c:f>
              <c:numCache>
                <c:formatCode>General</c:formatCode>
                <c:ptCount val="8"/>
                <c:pt idx="6" formatCode="0%">
                  <c:v>9.3547130615424565E-2</c:v>
                </c:pt>
                <c:pt idx="7" formatCode="0%">
                  <c:v>8.0438756855575874E-2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760064"/>
        <c:axId val="274761600"/>
      </c:barChart>
      <c:catAx>
        <c:axId val="2747600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761600"/>
        <c:crosses val="autoZero"/>
        <c:auto val="1"/>
        <c:lblAlgn val="ctr"/>
        <c:lblOffset val="100"/>
        <c:noMultiLvlLbl val="0"/>
      </c:catAx>
      <c:valAx>
        <c:axId val="2747616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76006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(11)'!$D$9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(11)'!$D$139</c:f>
              <c:numCache>
                <c:formatCode>0%</c:formatCode>
                <c:ptCount val="1"/>
                <c:pt idx="0">
                  <c:v>0.23768996960486322</c:v>
                </c:pt>
              </c:numCache>
            </c:numRef>
          </c:val>
        </c:ser>
        <c:ser>
          <c:idx val="3"/>
          <c:order val="1"/>
          <c:tx>
            <c:strRef>
              <c:f>'group (11)'!$E$9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(11)'!$E$139</c:f>
              <c:numCache>
                <c:formatCode>0%</c:formatCode>
                <c:ptCount val="1"/>
                <c:pt idx="0">
                  <c:v>6.1519756838905773E-2</c:v>
                </c:pt>
              </c:numCache>
            </c:numRef>
          </c:val>
        </c:ser>
        <c:ser>
          <c:idx val="0"/>
          <c:order val="2"/>
          <c:tx>
            <c:strRef>
              <c:f>'group (11)'!$F$9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(11)'!$F$140,'group (11)'!$F$139)</c:f>
              <c:numCache>
                <c:formatCode>0%</c:formatCode>
                <c:ptCount val="2"/>
                <c:pt idx="1">
                  <c:v>7.8905775075987838E-2</c:v>
                </c:pt>
              </c:numCache>
            </c:numRef>
          </c:val>
        </c:ser>
        <c:ser>
          <c:idx val="1"/>
          <c:order val="3"/>
          <c:tx>
            <c:strRef>
              <c:f>'group (11)'!$G$9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(11)'!$G$140,'group (11)'!$G$139)</c:f>
              <c:numCache>
                <c:formatCode>0%</c:formatCode>
                <c:ptCount val="2"/>
                <c:pt idx="1">
                  <c:v>0.22030395136778116</c:v>
                </c:pt>
              </c:numCache>
            </c:numRef>
          </c:val>
        </c:ser>
        <c:ser>
          <c:idx val="4"/>
          <c:order val="4"/>
          <c:tx>
            <c:strRef>
              <c:f>'group (11)'!$H$9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(11)'!$H$140:$H$141,'group (11)'!$H$139)</c:f>
              <c:numCache>
                <c:formatCode>General</c:formatCode>
                <c:ptCount val="3"/>
                <c:pt idx="2" formatCode="0%">
                  <c:v>0.24279635258358662</c:v>
                </c:pt>
              </c:numCache>
            </c:numRef>
          </c:val>
        </c:ser>
        <c:ser>
          <c:idx val="5"/>
          <c:order val="5"/>
          <c:tx>
            <c:strRef>
              <c:f>'group (11)'!$I$9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(11)'!$A$139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(11)'!$I$140:$I$141,'group (11)'!$I$139)</c:f>
              <c:numCache>
                <c:formatCode>General</c:formatCode>
                <c:ptCount val="3"/>
                <c:pt idx="2" formatCode="0%">
                  <c:v>5.6413373860182373E-2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866176"/>
        <c:axId val="274867712"/>
      </c:barChart>
      <c:catAx>
        <c:axId val="27486617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4867712"/>
        <c:crosses val="autoZero"/>
        <c:auto val="1"/>
        <c:lblAlgn val="ctr"/>
        <c:lblOffset val="100"/>
        <c:noMultiLvlLbl val="0"/>
      </c:catAx>
      <c:valAx>
        <c:axId val="2748677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866176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(12)'!$D$10:$D$11</c:f>
              <c:numCache>
                <c:formatCode>0%</c:formatCode>
                <c:ptCount val="2"/>
                <c:pt idx="0">
                  <c:v>0.52107490430702574</c:v>
                </c:pt>
                <c:pt idx="1">
                  <c:v>0.51301731391998373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(12)'!$E$10:$E$11</c:f>
              <c:numCache>
                <c:formatCode>0%</c:formatCode>
                <c:ptCount val="2"/>
                <c:pt idx="0">
                  <c:v>0.12451872888300201</c:v>
                </c:pt>
                <c:pt idx="1">
                  <c:v>0.12557054338679655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(12)'!$N$15:$N$17,'group (12)'!$F$10:$F$11)</c:f>
              <c:numCache>
                <c:formatCode>General</c:formatCode>
                <c:ptCount val="5"/>
                <c:pt idx="3" formatCode="0%">
                  <c:v>0.20600087554862101</c:v>
                </c:pt>
                <c:pt idx="4" formatCode="0%">
                  <c:v>0.20000254991457786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(12)'!$N$15:$N$17,'group (12)'!$G$10:$G$11)</c:f>
              <c:numCache>
                <c:formatCode>General</c:formatCode>
                <c:ptCount val="5"/>
                <c:pt idx="3" formatCode="0%">
                  <c:v>0.43959275764140671</c:v>
                </c:pt>
                <c:pt idx="4" formatCode="0%">
                  <c:v>0.43858530739220236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(12)'!$N$15:$N$20,'group (12)'!$H$10:$H$11)</c:f>
              <c:numCache>
                <c:formatCode>General</c:formatCode>
                <c:ptCount val="8"/>
                <c:pt idx="6" formatCode="0%">
                  <c:v>0.51683186098981893</c:v>
                </c:pt>
                <c:pt idx="7" formatCode="0%">
                  <c:v>0.50743300099446664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(12)'!$A$10:$A$12,'group (12)'!$A$10:$A$12,'group (12)'!$A$10:$A$12)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(12)'!$N$15:$N$20,'group (12)'!$I$10:$I$11)</c:f>
              <c:numCache>
                <c:formatCode>General</c:formatCode>
                <c:ptCount val="8"/>
                <c:pt idx="6" formatCode="0%">
                  <c:v>0.12876177220020879</c:v>
                </c:pt>
                <c:pt idx="7" formatCode="0%">
                  <c:v>0.13115485631231355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939904"/>
        <c:axId val="274941440"/>
      </c:barChart>
      <c:catAx>
        <c:axId val="2749399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941440"/>
        <c:crosses val="autoZero"/>
        <c:auto val="1"/>
        <c:lblAlgn val="ctr"/>
        <c:lblOffset val="100"/>
        <c:noMultiLvlLbl val="0"/>
      </c:catAx>
      <c:valAx>
        <c:axId val="27494144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939904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(12)'!$D$43:$D$44</c:f>
              <c:numCache>
                <c:formatCode>0%</c:formatCode>
                <c:ptCount val="2"/>
                <c:pt idx="0">
                  <c:v>0.57243244811231819</c:v>
                </c:pt>
                <c:pt idx="1">
                  <c:v>0.54899143533848938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(12)'!$E$43:$E$44</c:f>
              <c:numCache>
                <c:formatCode>0%</c:formatCode>
                <c:ptCount val="2"/>
                <c:pt idx="0">
                  <c:v>0.12484952209668296</c:v>
                </c:pt>
                <c:pt idx="1">
                  <c:v>0.12926689640463818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(12)'!$N$15:$N$17,'group (12)'!$F$43:$F$44)</c:f>
              <c:numCache>
                <c:formatCode>General</c:formatCode>
                <c:ptCount val="5"/>
                <c:pt idx="3" formatCode="0%">
                  <c:v>0.22938634023235238</c:v>
                </c:pt>
                <c:pt idx="4" formatCode="0%">
                  <c:v>0.22324244839314378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(12)'!$N$15:$N$17,'group (12)'!$G$43:$G$44)</c:f>
              <c:numCache>
                <c:formatCode>General</c:formatCode>
                <c:ptCount val="5"/>
                <c:pt idx="3" formatCode="0%">
                  <c:v>0.46789562997664874</c:v>
                </c:pt>
                <c:pt idx="4" formatCode="0%">
                  <c:v>0.45501588334998372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(12)'!$N$15:$N$20,'group (12)'!$H$43:$H$44)</c:f>
              <c:numCache>
                <c:formatCode>General</c:formatCode>
                <c:ptCount val="8"/>
                <c:pt idx="6" formatCode="0%">
                  <c:v>0.56567363337055998</c:v>
                </c:pt>
                <c:pt idx="7" formatCode="0%">
                  <c:v>0.54423204283453253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(12)'!$A$43:$A$45,'group (12)'!$A$43:$A$45,'group (12)'!$A$43:$A$45)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(12)'!$N$15:$N$20,'group (12)'!$I$43:$I$44)</c:f>
              <c:numCache>
                <c:formatCode>General</c:formatCode>
                <c:ptCount val="8"/>
                <c:pt idx="6" formatCode="0%">
                  <c:v>0.13160833683844111</c:v>
                </c:pt>
                <c:pt idx="7" formatCode="0%">
                  <c:v>0.13402628890859497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4992512"/>
        <c:axId val="274998400"/>
      </c:barChart>
      <c:catAx>
        <c:axId val="274992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4998400"/>
        <c:crosses val="autoZero"/>
        <c:auto val="1"/>
        <c:lblAlgn val="ctr"/>
        <c:lblOffset val="100"/>
        <c:noMultiLvlLbl val="0"/>
      </c:catAx>
      <c:valAx>
        <c:axId val="274998400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499251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(12)'!$C$107,'group (12)'!$O$108,'group (12)'!$D$107,'group (12)'!$E$107,'group (12)'!$O$109,'group (12)'!$F$107,'group (12)'!$G$107,'group (12)'!$O$110,'group (12)'!$H$107,'group (12)'!$I$107)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(12)'!$C$108,'group (12)'!$O$108,'group (12)'!$D$108,'group (12)'!$E$108,'group (12)'!$O$108,'group (12)'!$F$108,'group (12)'!$G$108,'group (12)'!$O$109,'group (12)'!$H$108,'group (12)'!$I$108)</c:f>
              <c:numCache>
                <c:formatCode>General</c:formatCode>
                <c:ptCount val="10"/>
                <c:pt idx="0" formatCode="0%">
                  <c:v>0.85516531289326159</c:v>
                </c:pt>
                <c:pt idx="2" formatCode="0%">
                  <c:v>0.84540444669664916</c:v>
                </c:pt>
                <c:pt idx="3" formatCode="0%">
                  <c:v>0.89991868029739774</c:v>
                </c:pt>
                <c:pt idx="5" formatCode="0%">
                  <c:v>0.73902184565774087</c:v>
                </c:pt>
                <c:pt idx="6" formatCode="0%">
                  <c:v>0.91210477371357723</c:v>
                </c:pt>
                <c:pt idx="8" formatCode="0%">
                  <c:v>0.84553158211863644</c:v>
                </c:pt>
                <c:pt idx="9" formatCode="0%">
                  <c:v>0.89657262508265378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5041280"/>
        <c:axId val="275067648"/>
      </c:barChart>
      <c:catAx>
        <c:axId val="2750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5067648"/>
        <c:crosses val="autoZero"/>
        <c:auto val="1"/>
        <c:lblAlgn val="ctr"/>
        <c:lblOffset val="100"/>
        <c:noMultiLvlLbl val="0"/>
      </c:catAx>
      <c:valAx>
        <c:axId val="27506764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041280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(12)'!$D$76:$D$77</c:f>
              <c:numCache>
                <c:formatCode>0%</c:formatCode>
                <c:ptCount val="2"/>
                <c:pt idx="0">
                  <c:v>0.61256181923566211</c:v>
                </c:pt>
                <c:pt idx="1">
                  <c:v>0.60920707209885849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(12)'!$E$76:$E$77</c:f>
              <c:numCache>
                <c:formatCode>0%</c:formatCode>
                <c:ptCount val="2"/>
                <c:pt idx="0">
                  <c:v>0.12935181072963634</c:v>
                </c:pt>
                <c:pt idx="1">
                  <c:v>0.13188391083005788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(12)'!$K$75:$K$77,'group (12)'!$F$76:$F$77)</c:f>
              <c:numCache>
                <c:formatCode>General</c:formatCode>
                <c:ptCount val="5"/>
                <c:pt idx="3" formatCode="0%">
                  <c:v>0.25933592779663822</c:v>
                </c:pt>
                <c:pt idx="4" formatCode="0%">
                  <c:v>0.25705251860124445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(12)'!$K$75:$K$77,'group (12)'!$G$76:$G$77)</c:f>
              <c:numCache>
                <c:formatCode>General</c:formatCode>
                <c:ptCount val="5"/>
                <c:pt idx="3" formatCode="0%">
                  <c:v>0.48257770216866019</c:v>
                </c:pt>
                <c:pt idx="4" formatCode="0%">
                  <c:v>0.484038464327672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(12)'!$K$75:$K$80,'group (12)'!$H$76:$H$77)</c:f>
              <c:numCache>
                <c:formatCode>General</c:formatCode>
                <c:ptCount val="8"/>
                <c:pt idx="6" formatCode="0%">
                  <c:v>0.6009017892763856</c:v>
                </c:pt>
                <c:pt idx="7" formatCode="0%">
                  <c:v>0.60048297968004405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(12)'!$A$76:$A$78,'group (12)'!$A$76:$A$78,'group (12)'!$A$76:$A$78)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(12)'!$K$75:$K$80,'group (12)'!$I$76:$I$77)</c:f>
              <c:numCache>
                <c:formatCode>General</c:formatCode>
                <c:ptCount val="8"/>
                <c:pt idx="6" formatCode="0%">
                  <c:v>0.14101184068891282</c:v>
                </c:pt>
                <c:pt idx="7" formatCode="0%">
                  <c:v>0.14060800324887232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081472"/>
        <c:axId val="275116032"/>
      </c:barChart>
      <c:catAx>
        <c:axId val="275081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75116032"/>
        <c:crosses val="autoZero"/>
        <c:auto val="1"/>
        <c:lblAlgn val="ctr"/>
        <c:lblOffset val="100"/>
        <c:noMultiLvlLbl val="0"/>
      </c:catAx>
      <c:valAx>
        <c:axId val="275116032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08147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(2)'!$D$10:$D$11</c:f>
              <c:numCache>
                <c:formatCode>0%</c:formatCode>
                <c:ptCount val="2"/>
                <c:pt idx="0">
                  <c:v>0.49331211560793087</c:v>
                </c:pt>
                <c:pt idx="1">
                  <c:v>0.50422024835388224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'group (2)'!$E$10:$E$11</c:f>
              <c:numCache>
                <c:formatCode>0%</c:formatCode>
                <c:ptCount val="2"/>
                <c:pt idx="0">
                  <c:v>7.9695496967872356E-2</c:v>
                </c:pt>
                <c:pt idx="1">
                  <c:v>7.0838304830085283E-2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(2)'!$F$10:$F$11)</c:f>
              <c:numCache>
                <c:formatCode>General</c:formatCode>
                <c:ptCount val="5"/>
                <c:pt idx="3" formatCode="0%">
                  <c:v>0.24549481742720744</c:v>
                </c:pt>
                <c:pt idx="4" formatCode="0%">
                  <c:v>0.25542445534491137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(2)'!$N$15:$N$17,'group (2)'!$G$10:$G$11)</c:f>
              <c:numCache>
                <c:formatCode>General</c:formatCode>
                <c:ptCount val="5"/>
                <c:pt idx="3" formatCode="0%">
                  <c:v>0.32751279514859577</c:v>
                </c:pt>
                <c:pt idx="4" formatCode="0%">
                  <c:v>0.31963409783905605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(2)'!$H$10:$H$11)</c:f>
              <c:numCache>
                <c:formatCode>General</c:formatCode>
                <c:ptCount val="8"/>
                <c:pt idx="6" formatCode="0%">
                  <c:v>0.51610683411466174</c:v>
                </c:pt>
                <c:pt idx="7" formatCode="0%">
                  <c:v>0.51120243934773968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(2)'!$A$10:$A$12,'group (2)'!$A$10:$A$12,'group (2)'!$A$10:$A$12)</c:f>
              <c:numCache>
                <c:formatCode>0</c:formatCode>
                <c:ptCount val="9"/>
                <c:pt idx="0">
                  <c:v>2013</c:v>
                </c:pt>
                <c:pt idx="1">
                  <c:v>2014</c:v>
                </c:pt>
                <c:pt idx="3">
                  <c:v>2013</c:v>
                </c:pt>
                <c:pt idx="4">
                  <c:v>2014</c:v>
                </c:pt>
                <c:pt idx="6">
                  <c:v>2013</c:v>
                </c:pt>
                <c:pt idx="7">
                  <c:v>2014</c:v>
                </c:pt>
              </c:numCache>
            </c:numRef>
          </c:cat>
          <c:val>
            <c:numRef>
              <c:f>('group (2)'!$N$15:$N$20,'group (2)'!$I$10:$I$11)</c:f>
              <c:numCache>
                <c:formatCode>General</c:formatCode>
                <c:ptCount val="8"/>
                <c:pt idx="6" formatCode="0%">
                  <c:v>5.6900778461141457E-2</c:v>
                </c:pt>
                <c:pt idx="7" formatCode="0%">
                  <c:v>6.3856113836227843E-2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8988032"/>
        <c:axId val="98989568"/>
      </c:barChart>
      <c:catAx>
        <c:axId val="98988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98989568"/>
        <c:crosses val="autoZero"/>
        <c:auto val="1"/>
        <c:lblAlgn val="ctr"/>
        <c:lblOffset val="100"/>
        <c:noMultiLvlLbl val="0"/>
      </c:catAx>
      <c:valAx>
        <c:axId val="9898956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898803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(12)'!$D$9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(12)'!$D$139</c:f>
              <c:numCache>
                <c:formatCode>0%</c:formatCode>
                <c:ptCount val="1"/>
                <c:pt idx="0">
                  <c:v>0.31368850600770798</c:v>
                </c:pt>
              </c:numCache>
            </c:numRef>
          </c:val>
        </c:ser>
        <c:ser>
          <c:idx val="3"/>
          <c:order val="1"/>
          <c:tx>
            <c:strRef>
              <c:f>'group (12)'!$E$9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'group (12)'!$E$139</c:f>
              <c:numCache>
                <c:formatCode>0%</c:formatCode>
                <c:ptCount val="1"/>
                <c:pt idx="0">
                  <c:v>9.2604851507594649E-2</c:v>
                </c:pt>
              </c:numCache>
            </c:numRef>
          </c:val>
        </c:ser>
        <c:ser>
          <c:idx val="0"/>
          <c:order val="2"/>
          <c:tx>
            <c:strRef>
              <c:f>'group (12)'!$F$9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(12)'!$F$140,'group (12)'!$F$139)</c:f>
              <c:numCache>
                <c:formatCode>0%</c:formatCode>
                <c:ptCount val="2"/>
                <c:pt idx="1">
                  <c:v>8.6755837678530942E-2</c:v>
                </c:pt>
              </c:numCache>
            </c:numRef>
          </c:val>
        </c:ser>
        <c:ser>
          <c:idx val="1"/>
          <c:order val="3"/>
          <c:tx>
            <c:strRef>
              <c:f>'group (12)'!$G$9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(12)'!$G$140,'group (12)'!$G$139)</c:f>
              <c:numCache>
                <c:formatCode>0%</c:formatCode>
                <c:ptCount val="2"/>
                <c:pt idx="1">
                  <c:v>0.3195375198367717</c:v>
                </c:pt>
              </c:numCache>
            </c:numRef>
          </c:val>
        </c:ser>
        <c:ser>
          <c:idx val="4"/>
          <c:order val="4"/>
          <c:tx>
            <c:strRef>
              <c:f>'group (12)'!$H$9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(12)'!$H$140:$H$141,'group (12)'!$H$139)</c:f>
              <c:numCache>
                <c:formatCode>General</c:formatCode>
                <c:ptCount val="3"/>
                <c:pt idx="2" formatCode="0%">
                  <c:v>0.31696214010428475</c:v>
                </c:pt>
              </c:numCache>
            </c:numRef>
          </c:val>
        </c:ser>
        <c:ser>
          <c:idx val="5"/>
          <c:order val="5"/>
          <c:tx>
            <c:strRef>
              <c:f>'group (12)'!$I$9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'group (12)'!$A$139</c:f>
              <c:numCache>
                <c:formatCode>0</c:formatCode>
                <c:ptCount val="1"/>
                <c:pt idx="0">
                  <c:v>2008</c:v>
                </c:pt>
              </c:numCache>
            </c:numRef>
          </c:cat>
          <c:val>
            <c:numRef>
              <c:f>('group (12)'!$I$140:$I$141,'group (12)'!$I$139)</c:f>
              <c:numCache>
                <c:formatCode>General</c:formatCode>
                <c:ptCount val="3"/>
                <c:pt idx="2" formatCode="0%">
                  <c:v>8.9331217411017905E-2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75163008"/>
        <c:axId val="275164544"/>
      </c:barChart>
      <c:catAx>
        <c:axId val="275163008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275164544"/>
        <c:crosses val="autoZero"/>
        <c:auto val="1"/>
        <c:lblAlgn val="ctr"/>
        <c:lblOffset val="100"/>
        <c:noMultiLvlLbl val="0"/>
      </c:catAx>
      <c:valAx>
        <c:axId val="2751645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75163008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(2)'!$D$43:$D$44</c:f>
              <c:numCache>
                <c:formatCode>0%</c:formatCode>
                <c:ptCount val="2"/>
                <c:pt idx="0">
                  <c:v>0.53428747036614277</c:v>
                </c:pt>
                <c:pt idx="1">
                  <c:v>0.53907358823276419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'group (2)'!$E$43:$E$44</c:f>
              <c:numCache>
                <c:formatCode>0%</c:formatCode>
                <c:ptCount val="2"/>
                <c:pt idx="0">
                  <c:v>9.2150320484678194E-2</c:v>
                </c:pt>
                <c:pt idx="1">
                  <c:v>8.3824351640789649E-2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(2)'!$F$43:$F$44)</c:f>
              <c:numCache>
                <c:formatCode>General</c:formatCode>
                <c:ptCount val="5"/>
                <c:pt idx="3" formatCode="0%">
                  <c:v>0.2938361576960225</c:v>
                </c:pt>
                <c:pt idx="4" formatCode="0%">
                  <c:v>0.2826545094834631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(2)'!$N$15:$N$17,'group (2)'!$G$43:$G$44)</c:f>
              <c:numCache>
                <c:formatCode>General</c:formatCode>
                <c:ptCount val="5"/>
                <c:pt idx="3" formatCode="0%">
                  <c:v>0.33260163315479851</c:v>
                </c:pt>
                <c:pt idx="4" formatCode="0%">
                  <c:v>0.34024343039009075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(2)'!$H$43:$H$44)</c:f>
              <c:numCache>
                <c:formatCode>General</c:formatCode>
                <c:ptCount val="8"/>
                <c:pt idx="6" formatCode="0%">
                  <c:v>0.55645798577574856</c:v>
                </c:pt>
                <c:pt idx="7" formatCode="0%">
                  <c:v>0.56156724441959482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(2)'!$A$43:$A$45,'group (2)'!$A$43:$A$45,'group (2)'!$A$43:$A$45)</c:f>
              <c:numCache>
                <c:formatCode>0</c:formatCode>
                <c:ptCount val="9"/>
                <c:pt idx="0">
                  <c:v>2012</c:v>
                </c:pt>
                <c:pt idx="1">
                  <c:v>2013</c:v>
                </c:pt>
                <c:pt idx="3">
                  <c:v>2012</c:v>
                </c:pt>
                <c:pt idx="4">
                  <c:v>2013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('group (2)'!$N$15:$N$20,'group (2)'!$I$43:$I$44)</c:f>
              <c:numCache>
                <c:formatCode>General</c:formatCode>
                <c:ptCount val="8"/>
                <c:pt idx="6" formatCode="0%">
                  <c:v>6.997980507507244E-2</c:v>
                </c:pt>
                <c:pt idx="7" formatCode="0%">
                  <c:v>6.1330695453958972E-2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99163520"/>
        <c:axId val="177792128"/>
      </c:barChart>
      <c:catAx>
        <c:axId val="9916352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77792128"/>
        <c:crosses val="autoZero"/>
        <c:auto val="1"/>
        <c:lblAlgn val="ctr"/>
        <c:lblOffset val="100"/>
        <c:noMultiLvlLbl val="0"/>
      </c:catAx>
      <c:valAx>
        <c:axId val="177792128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99163520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rgbClr val="3973AD"/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2"/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rgbClr val="E287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('group (2)'!$C$107,'group (2)'!$O$108,'group (2)'!$D$107,'group (2)'!$E$107,'group (2)'!$O$109,'group (2)'!$F$107,'group (2)'!$G$107,'group (2)'!$O$110,'group (2)'!$H$107,'group (2)'!$I$107)</c:f>
              <c:strCache>
                <c:ptCount val="10"/>
                <c:pt idx="0">
                  <c:v>Total</c:v>
                </c:pt>
                <c:pt idx="2">
                  <c:v>Public</c:v>
                </c:pt>
                <c:pt idx="3">
                  <c:v>Private</c:v>
                </c:pt>
                <c:pt idx="5">
                  <c:v>Two-year</c:v>
                </c:pt>
                <c:pt idx="6">
                  <c:v>Four-year</c:v>
                </c:pt>
                <c:pt idx="8">
                  <c:v>In-state</c:v>
                </c:pt>
                <c:pt idx="9">
                  <c:v>Out-of-state</c:v>
                </c:pt>
              </c:strCache>
            </c:strRef>
          </c:cat>
          <c:val>
            <c:numRef>
              <c:f>('group (2)'!$C$108,'group (2)'!$O$108,'group (2)'!$D$108,'group (2)'!$E$108,'group (2)'!$O$108,'group (2)'!$F$108,'group (2)'!$G$108,'group (2)'!$O$109,'group (2)'!$H$108,'group (2)'!$I$108)</c:f>
              <c:numCache>
                <c:formatCode>General</c:formatCode>
                <c:ptCount val="10"/>
                <c:pt idx="0" formatCode="0%">
                  <c:v>0.80012614759268341</c:v>
                </c:pt>
                <c:pt idx="2" formatCode="0%">
                  <c:v>0.78997534921939194</c:v>
                </c:pt>
                <c:pt idx="3" formatCode="0%">
                  <c:v>0.85898046688899476</c:v>
                </c:pt>
                <c:pt idx="5" formatCode="0%">
                  <c:v>0.70566263260122519</c:v>
                </c:pt>
                <c:pt idx="6" formatCode="0%">
                  <c:v>0.8835797254487856</c:v>
                </c:pt>
                <c:pt idx="8" formatCode="0%">
                  <c:v>0.79621301775147924</c:v>
                </c:pt>
                <c:pt idx="9" formatCode="0%">
                  <c:v>0.83124215809284818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1924608"/>
        <c:axId val="201926144"/>
      </c:barChart>
      <c:catAx>
        <c:axId val="2019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926144"/>
        <c:crosses val="autoZero"/>
        <c:auto val="1"/>
        <c:lblAlgn val="ctr"/>
        <c:lblOffset val="100"/>
        <c:noMultiLvlLbl val="0"/>
      </c:catAx>
      <c:valAx>
        <c:axId val="201926144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1924608"/>
        <c:crosses val="autoZero"/>
        <c:crossBetween val="between"/>
        <c:majorUnit val="0.1"/>
      </c:valAx>
    </c:plotArea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395387323573"/>
          <c:y val="3.9007529729678886E-2"/>
          <c:w val="0.86844490824189147"/>
          <c:h val="0.8024169386550283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'group (2)'!$D$9</c:f>
              <c:strCache>
                <c:ptCount val="1"/>
                <c:pt idx="0">
                  <c:v>Public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(2)'!$D$76:$D$77</c:f>
              <c:numCache>
                <c:formatCode>0%</c:formatCode>
                <c:ptCount val="2"/>
                <c:pt idx="0">
                  <c:v>0.57480961284144283</c:v>
                </c:pt>
                <c:pt idx="1">
                  <c:v>0.57625779260690135</c:v>
                </c:pt>
              </c:numCache>
            </c:numRef>
          </c:val>
        </c:ser>
        <c:ser>
          <c:idx val="3"/>
          <c:order val="1"/>
          <c:tx>
            <c:strRef>
              <c:f>'group (2)'!$E$9</c:f>
              <c:strCache>
                <c:ptCount val="1"/>
                <c:pt idx="0">
                  <c:v>Private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'group (2)'!$E$76:$E$77</c:f>
              <c:numCache>
                <c:formatCode>0%</c:formatCode>
                <c:ptCount val="2"/>
                <c:pt idx="0">
                  <c:v>9.9730949883715628E-2</c:v>
                </c:pt>
                <c:pt idx="1">
                  <c:v>9.908683817718851E-2</c:v>
                </c:pt>
              </c:numCache>
            </c:numRef>
          </c:val>
        </c:ser>
        <c:ser>
          <c:idx val="0"/>
          <c:order val="2"/>
          <c:tx>
            <c:strRef>
              <c:f>'group (2)'!$F$9</c:f>
              <c:strCache>
                <c:ptCount val="1"/>
                <c:pt idx="0">
                  <c:v>Two-year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(2)'!$F$76:$F$77)</c:f>
              <c:numCache>
                <c:formatCode>General</c:formatCode>
                <c:ptCount val="5"/>
                <c:pt idx="3" formatCode="0%">
                  <c:v>0.31273655889461444</c:v>
                </c:pt>
                <c:pt idx="4" formatCode="0%">
                  <c:v>0.3301431205549214</c:v>
                </c:pt>
              </c:numCache>
            </c:numRef>
          </c:val>
        </c:ser>
        <c:ser>
          <c:idx val="1"/>
          <c:order val="3"/>
          <c:tx>
            <c:strRef>
              <c:f>'group (2)'!$G$9</c:f>
              <c:strCache>
                <c:ptCount val="1"/>
                <c:pt idx="0">
                  <c:v>Four-year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(2)'!$K$75:$K$77,'group (2)'!$G$76:$G$77)</c:f>
              <c:numCache>
                <c:formatCode>General</c:formatCode>
                <c:ptCount val="5"/>
                <c:pt idx="3" formatCode="0%">
                  <c:v>0.36180400383054401</c:v>
                </c:pt>
                <c:pt idx="4" formatCode="0%">
                  <c:v>0.34520151022916851</c:v>
                </c:pt>
              </c:numCache>
            </c:numRef>
          </c:val>
        </c:ser>
        <c:ser>
          <c:idx val="4"/>
          <c:order val="4"/>
          <c:tx>
            <c:strRef>
              <c:f>'group (2)'!$H$9</c:f>
              <c:strCache>
                <c:ptCount val="1"/>
                <c:pt idx="0">
                  <c:v>In-state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(2)'!$H$76:$H$77)</c:f>
              <c:numCache>
                <c:formatCode>General</c:formatCode>
                <c:ptCount val="8"/>
                <c:pt idx="6" formatCode="0%">
                  <c:v>0.59998175931415021</c:v>
                </c:pt>
                <c:pt idx="7" formatCode="0%">
                  <c:v>0.59759416981297742</c:v>
                </c:pt>
              </c:numCache>
            </c:numRef>
          </c:val>
        </c:ser>
        <c:ser>
          <c:idx val="5"/>
          <c:order val="5"/>
          <c:tx>
            <c:strRef>
              <c:f>'group (2)'!$I$9</c:f>
              <c:strCache>
                <c:ptCount val="1"/>
                <c:pt idx="0">
                  <c:v>Out-of-state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('group (2)'!$A$76:$A$78,'group (2)'!$A$76:$A$78,'group (2)'!$A$76:$A$78)</c:f>
              <c:numCache>
                <c:formatCode>0</c:formatCode>
                <c:ptCount val="9"/>
                <c:pt idx="0">
                  <c:v>2011</c:v>
                </c:pt>
                <c:pt idx="1">
                  <c:v>2012</c:v>
                </c:pt>
                <c:pt idx="3">
                  <c:v>2011</c:v>
                </c:pt>
                <c:pt idx="4">
                  <c:v>2012</c:v>
                </c:pt>
                <c:pt idx="6">
                  <c:v>2011</c:v>
                </c:pt>
                <c:pt idx="7">
                  <c:v>2012</c:v>
                </c:pt>
              </c:numCache>
            </c:numRef>
          </c:cat>
          <c:val>
            <c:numRef>
              <c:f>('group (2)'!$K$75:$K$80,'group (2)'!$I$76:$I$77)</c:f>
              <c:numCache>
                <c:formatCode>General</c:formatCode>
                <c:ptCount val="8"/>
                <c:pt idx="6" formatCode="0%">
                  <c:v>7.4558803411008248E-2</c:v>
                </c:pt>
                <c:pt idx="7" formatCode="0%">
                  <c:v>7.7750460971112476E-2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201947392"/>
        <c:axId val="222437376"/>
      </c:barChart>
      <c:catAx>
        <c:axId val="20194739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2437376"/>
        <c:crosses val="autoZero"/>
        <c:auto val="1"/>
        <c:lblAlgn val="ctr"/>
        <c:lblOffset val="100"/>
        <c:noMultiLvlLbl val="0"/>
      </c:catAx>
      <c:valAx>
        <c:axId val="222437376"/>
        <c:scaling>
          <c:orientation val="minMax"/>
          <c:max val="1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01947392"/>
        <c:crosses val="autoZero"/>
        <c:crossBetween val="between"/>
        <c:majorUnit val="0.1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14</xdr:row>
      <xdr:rowOff>4762</xdr:rowOff>
    </xdr:from>
    <xdr:to>
      <xdr:col>8</xdr:col>
      <xdr:colOff>447674</xdr:colOff>
      <xdr:row>32</xdr:row>
      <xdr:rowOff>4762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47</xdr:row>
      <xdr:rowOff>4762</xdr:rowOff>
    </xdr:from>
    <xdr:to>
      <xdr:col>8</xdr:col>
      <xdr:colOff>447674</xdr:colOff>
      <xdr:row>65</xdr:row>
      <xdr:rowOff>4762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8</xdr:col>
      <xdr:colOff>438150</xdr:colOff>
      <xdr:row>129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438150</xdr:colOff>
      <xdr:row>98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142</xdr:row>
      <xdr:rowOff>0</xdr:rowOff>
    </xdr:from>
    <xdr:to>
      <xdr:col>8</xdr:col>
      <xdr:colOff>438150</xdr:colOff>
      <xdr:row>160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opLeftCell="B1" workbookViewId="0">
      <selection activeCell="D49" sqref="D49:O49"/>
    </sheetView>
  </sheetViews>
  <sheetFormatPr defaultRowHeight="15" x14ac:dyDescent="0.25"/>
  <cols>
    <col min="1" max="1" width="36" style="23" bestFit="1" customWidth="1"/>
    <col min="2" max="2" width="16.42578125" style="23" bestFit="1" customWidth="1"/>
    <col min="3" max="3" width="14.85546875" style="23" bestFit="1" customWidth="1"/>
    <col min="4" max="4" width="13.7109375" style="23" bestFit="1" customWidth="1"/>
    <col min="5" max="11" width="12" style="23" bestFit="1" customWidth="1"/>
    <col min="12" max="12" width="7.85546875" style="23" bestFit="1" customWidth="1"/>
    <col min="13" max="15" width="8.42578125" style="23" bestFit="1" customWidth="1"/>
    <col min="16" max="16384" width="9.140625" style="10"/>
  </cols>
  <sheetData>
    <row r="1" spans="1:15" x14ac:dyDescent="0.25">
      <c r="A1" s="31" t="s">
        <v>8</v>
      </c>
      <c r="B1" s="31" t="s">
        <v>9</v>
      </c>
      <c r="C1" s="31" t="s">
        <v>10</v>
      </c>
      <c r="D1" s="31" t="s">
        <v>11</v>
      </c>
      <c r="E1" s="31" t="s">
        <v>12</v>
      </c>
      <c r="F1" s="31" t="s">
        <v>13</v>
      </c>
      <c r="G1" s="31" t="s">
        <v>14</v>
      </c>
      <c r="H1" s="31" t="s">
        <v>15</v>
      </c>
      <c r="I1" s="31" t="s">
        <v>16</v>
      </c>
      <c r="J1" s="31" t="s">
        <v>17</v>
      </c>
      <c r="K1" s="31" t="s">
        <v>18</v>
      </c>
      <c r="L1" s="31" t="s">
        <v>32</v>
      </c>
      <c r="M1" s="31" t="s">
        <v>33</v>
      </c>
      <c r="N1" s="31" t="s">
        <v>34</v>
      </c>
      <c r="O1" s="31" t="s">
        <v>35</v>
      </c>
    </row>
    <row r="2" spans="1:15" x14ac:dyDescent="0.25">
      <c r="A2" s="32" t="s">
        <v>46</v>
      </c>
      <c r="B2" s="32" t="s">
        <v>19</v>
      </c>
      <c r="C2" s="33">
        <v>2013</v>
      </c>
      <c r="D2" s="34">
        <v>126981</v>
      </c>
      <c r="E2" s="34">
        <v>0.53081169623801983</v>
      </c>
      <c r="F2" s="34">
        <v>0.45346941668438584</v>
      </c>
      <c r="G2" s="34">
        <v>7.7342279553634014E-2</v>
      </c>
      <c r="H2" s="34">
        <v>0.23889400776494121</v>
      </c>
      <c r="I2" s="34">
        <v>0.29191768847307864</v>
      </c>
      <c r="J2" s="34">
        <v>0.47144848441892884</v>
      </c>
      <c r="K2" s="34">
        <v>5.9363211819091044E-2</v>
      </c>
      <c r="L2" s="35">
        <v>581</v>
      </c>
      <c r="M2" s="36">
        <v>0.38961038961038963</v>
      </c>
      <c r="N2" s="36">
        <v>0.51127819548872178</v>
      </c>
      <c r="O2" s="36">
        <v>0.62474226804123711</v>
      </c>
    </row>
    <row r="3" spans="1:15" x14ac:dyDescent="0.25">
      <c r="A3" s="32" t="s">
        <v>46</v>
      </c>
      <c r="B3" s="32" t="s">
        <v>19</v>
      </c>
      <c r="C3" s="33">
        <v>2014</v>
      </c>
      <c r="D3" s="34">
        <v>121483</v>
      </c>
      <c r="E3" s="34">
        <v>0.53041166253714511</v>
      </c>
      <c r="F3" s="34">
        <v>0.45195624079089253</v>
      </c>
      <c r="G3" s="34">
        <v>7.8455421746252557E-2</v>
      </c>
      <c r="H3" s="34">
        <v>0.23837080085279422</v>
      </c>
      <c r="I3" s="34">
        <v>0.29204086168435089</v>
      </c>
      <c r="J3" s="34">
        <v>0.46687190800358896</v>
      </c>
      <c r="K3" s="34">
        <v>6.3539754533556134E-2</v>
      </c>
      <c r="L3" s="35">
        <v>548</v>
      </c>
      <c r="M3" s="36">
        <v>0.38389154704944178</v>
      </c>
      <c r="N3" s="36">
        <v>0.49848484848484848</v>
      </c>
      <c r="O3" s="36">
        <v>0.61634661572662175</v>
      </c>
    </row>
    <row r="4" spans="1:15" x14ac:dyDescent="0.25">
      <c r="A4" s="32" t="s">
        <v>46</v>
      </c>
      <c r="B4" s="32" t="s">
        <v>20</v>
      </c>
      <c r="C4" s="33">
        <v>2012</v>
      </c>
      <c r="D4" s="34">
        <v>98706</v>
      </c>
      <c r="E4" s="34">
        <v>0.58352075861649744</v>
      </c>
      <c r="F4" s="34">
        <v>0.49240167770956172</v>
      </c>
      <c r="G4" s="34">
        <v>9.1119080906935754E-2</v>
      </c>
      <c r="H4" s="34">
        <v>0.27120945028671001</v>
      </c>
      <c r="I4" s="34">
        <v>0.31231130832978743</v>
      </c>
      <c r="J4" s="34">
        <v>0.50721334062772272</v>
      </c>
      <c r="K4" s="34">
        <v>7.6307417988774745E-2</v>
      </c>
      <c r="L4" s="35">
        <v>494</v>
      </c>
      <c r="M4" s="36">
        <v>0.46881287726358151</v>
      </c>
      <c r="N4" s="36">
        <v>0.57808173477898239</v>
      </c>
      <c r="O4" s="36">
        <v>0.67820069204152245</v>
      </c>
    </row>
    <row r="5" spans="1:15" x14ac:dyDescent="0.25">
      <c r="A5" s="32" t="s">
        <v>46</v>
      </c>
      <c r="B5" s="32" t="s">
        <v>20</v>
      </c>
      <c r="C5" s="33">
        <v>2013</v>
      </c>
      <c r="D5" s="34">
        <v>126981</v>
      </c>
      <c r="E5" s="34">
        <v>0.58991502665753148</v>
      </c>
      <c r="F5" s="34">
        <v>0.50625684157472373</v>
      </c>
      <c r="G5" s="34">
        <v>8.365818508280766E-2</v>
      </c>
      <c r="H5" s="34">
        <v>0.28320772399020328</v>
      </c>
      <c r="I5" s="34">
        <v>0.30670730266732821</v>
      </c>
      <c r="J5" s="34">
        <v>0.52480292327198552</v>
      </c>
      <c r="K5" s="34">
        <v>6.5112103385545864E-2</v>
      </c>
      <c r="L5" s="35">
        <v>581</v>
      </c>
      <c r="M5" s="36">
        <v>0.45070422535211269</v>
      </c>
      <c r="N5" s="36">
        <v>0.57894736842105265</v>
      </c>
      <c r="O5" s="36">
        <v>0.69117647058823528</v>
      </c>
    </row>
    <row r="6" spans="1:15" x14ac:dyDescent="0.25">
      <c r="A6" s="32" t="s">
        <v>46</v>
      </c>
      <c r="B6" s="32" t="s">
        <v>21</v>
      </c>
      <c r="C6" s="33">
        <v>2011</v>
      </c>
      <c r="D6" s="34">
        <v>109597</v>
      </c>
      <c r="E6" s="34">
        <v>0.65931549221237806</v>
      </c>
      <c r="F6" s="34">
        <v>0.56477823298082974</v>
      </c>
      <c r="G6" s="34">
        <v>9.4537259231548307E-2</v>
      </c>
      <c r="H6" s="34">
        <v>0.34472658923145705</v>
      </c>
      <c r="I6" s="34">
        <v>0.31458890298092101</v>
      </c>
      <c r="J6" s="34">
        <v>0.5841492011642655</v>
      </c>
      <c r="K6" s="34">
        <v>7.5166291048112635E-2</v>
      </c>
      <c r="L6" s="35">
        <v>518</v>
      </c>
      <c r="M6" s="36">
        <v>0.55172413793103448</v>
      </c>
      <c r="N6" s="36">
        <v>0.66471879750042229</v>
      </c>
      <c r="O6" s="36">
        <v>0.75</v>
      </c>
    </row>
    <row r="7" spans="1:15" x14ac:dyDescent="0.25">
      <c r="A7" s="32" t="s">
        <v>46</v>
      </c>
      <c r="B7" s="32" t="s">
        <v>21</v>
      </c>
      <c r="C7" s="33">
        <v>2012</v>
      </c>
      <c r="D7" s="34">
        <v>98706</v>
      </c>
      <c r="E7" s="34">
        <v>0.64198731586732316</v>
      </c>
      <c r="F7" s="34">
        <v>0.54130447997082243</v>
      </c>
      <c r="G7" s="34">
        <v>0.10068283589650072</v>
      </c>
      <c r="H7" s="34">
        <v>0.31578627439061457</v>
      </c>
      <c r="I7" s="34">
        <v>0.32620104147670859</v>
      </c>
      <c r="J7" s="34">
        <v>0.55605535631065994</v>
      </c>
      <c r="K7" s="34">
        <v>8.5931959556663218E-2</v>
      </c>
      <c r="L7" s="35">
        <v>494</v>
      </c>
      <c r="M7" s="36">
        <v>0.52884615384615385</v>
      </c>
      <c r="N7" s="36">
        <v>0.63886796097749443</v>
      </c>
      <c r="O7" s="36">
        <v>0.73404255319148937</v>
      </c>
    </row>
    <row r="8" spans="1:15" x14ac:dyDescent="0.25">
      <c r="A8" s="32" t="s">
        <v>46</v>
      </c>
      <c r="B8" s="32" t="s">
        <v>22</v>
      </c>
      <c r="C8" s="33">
        <v>2012</v>
      </c>
      <c r="D8" s="34">
        <v>57597</v>
      </c>
      <c r="E8" s="34">
        <v>0.76082087608729621</v>
      </c>
      <c r="F8" s="34">
        <v>0.75135279715243919</v>
      </c>
      <c r="G8" s="34">
        <v>0.81198576828997104</v>
      </c>
      <c r="H8" s="34">
        <v>0.65778856929398577</v>
      </c>
      <c r="I8" s="34">
        <v>0.85029357381516202</v>
      </c>
      <c r="J8" s="34">
        <v>0.75342055328073509</v>
      </c>
      <c r="K8" s="34">
        <v>0.81001062134891133</v>
      </c>
      <c r="L8" s="35">
        <v>494</v>
      </c>
      <c r="M8" s="36">
        <v>0.64811948614765513</v>
      </c>
      <c r="N8" s="36">
        <v>0.73159033948507635</v>
      </c>
      <c r="O8" s="36">
        <v>0.80741304027866367</v>
      </c>
    </row>
    <row r="9" spans="1:15" s="23" customFormat="1" x14ac:dyDescent="0.25">
      <c r="A9" s="32" t="s">
        <v>46</v>
      </c>
      <c r="B9" s="32" t="s">
        <v>41</v>
      </c>
      <c r="C9" s="33">
        <v>2008</v>
      </c>
      <c r="D9" s="34">
        <v>71175</v>
      </c>
      <c r="E9" s="34">
        <v>0.22152441166139797</v>
      </c>
      <c r="F9" s="34">
        <v>0.1688514225500527</v>
      </c>
      <c r="G9" s="34">
        <v>5.2672989111345277E-2</v>
      </c>
      <c r="H9" s="34">
        <v>6.8422901299613634E-2</v>
      </c>
      <c r="I9" s="34">
        <v>0.15310151036178432</v>
      </c>
      <c r="J9" s="34">
        <v>0.18484018264840182</v>
      </c>
      <c r="K9" s="34">
        <v>3.6684229012996138E-2</v>
      </c>
      <c r="L9" s="35">
        <v>325</v>
      </c>
      <c r="M9" s="36">
        <v>0.12655086848635236</v>
      </c>
      <c r="N9" s="36">
        <v>0.18218623481781376</v>
      </c>
      <c r="O9" s="36">
        <v>0.26500000000000001</v>
      </c>
    </row>
    <row r="10" spans="1:15" s="19" customFormat="1" x14ac:dyDescent="0.25">
      <c r="A10" s="32" t="s">
        <v>47</v>
      </c>
      <c r="B10" s="32" t="s">
        <v>19</v>
      </c>
      <c r="C10" s="33">
        <v>2013</v>
      </c>
      <c r="D10" s="34">
        <v>23251</v>
      </c>
      <c r="E10" s="34">
        <v>0.57300761257580324</v>
      </c>
      <c r="F10" s="34">
        <v>0.49331211560793087</v>
      </c>
      <c r="G10" s="34">
        <v>7.9695496967872356E-2</v>
      </c>
      <c r="H10" s="34">
        <v>0.24549481742720744</v>
      </c>
      <c r="I10" s="34">
        <v>0.32751279514859577</v>
      </c>
      <c r="J10" s="34">
        <v>0.51610683411466174</v>
      </c>
      <c r="K10" s="34">
        <v>5.6900778461141457E-2</v>
      </c>
      <c r="L10" s="35">
        <v>84</v>
      </c>
      <c r="M10" s="36">
        <v>0.44484995944849959</v>
      </c>
      <c r="N10" s="36">
        <v>0.52500434763705928</v>
      </c>
      <c r="O10" s="36">
        <v>0.62047101449275366</v>
      </c>
    </row>
    <row r="11" spans="1:15" x14ac:dyDescent="0.25">
      <c r="A11" s="32" t="s">
        <v>47</v>
      </c>
      <c r="B11" s="32" t="s">
        <v>19</v>
      </c>
      <c r="C11" s="33">
        <v>2014</v>
      </c>
      <c r="D11" s="34">
        <v>22629</v>
      </c>
      <c r="E11" s="34">
        <v>0.57505855318396748</v>
      </c>
      <c r="F11" s="34">
        <v>0.50422024835388224</v>
      </c>
      <c r="G11" s="34">
        <v>7.0838304830085283E-2</v>
      </c>
      <c r="H11" s="34">
        <v>0.25542445534491137</v>
      </c>
      <c r="I11" s="34">
        <v>0.31963409783905605</v>
      </c>
      <c r="J11" s="34">
        <v>0.51120243934773968</v>
      </c>
      <c r="K11" s="34">
        <v>6.3856113836227843E-2</v>
      </c>
      <c r="L11" s="35">
        <v>78</v>
      </c>
      <c r="M11" s="36">
        <v>0.46685082872928174</v>
      </c>
      <c r="N11" s="36">
        <v>0.53253960098066566</v>
      </c>
      <c r="O11" s="36">
        <v>0.642023346303502</v>
      </c>
    </row>
    <row r="12" spans="1:15" x14ac:dyDescent="0.25">
      <c r="A12" s="32" t="s">
        <v>47</v>
      </c>
      <c r="B12" s="32" t="s">
        <v>20</v>
      </c>
      <c r="C12" s="33">
        <v>2012</v>
      </c>
      <c r="D12" s="34">
        <v>22778</v>
      </c>
      <c r="E12" s="34">
        <v>0.62643779085082096</v>
      </c>
      <c r="F12" s="34">
        <v>0.53428747036614277</v>
      </c>
      <c r="G12" s="34">
        <v>9.2150320484678194E-2</v>
      </c>
      <c r="H12" s="34">
        <v>0.2938361576960225</v>
      </c>
      <c r="I12" s="34">
        <v>0.33260163315479851</v>
      </c>
      <c r="J12" s="34">
        <v>0.55645798577574856</v>
      </c>
      <c r="K12" s="34">
        <v>6.997980507507244E-2</v>
      </c>
      <c r="L12" s="35">
        <v>81</v>
      </c>
      <c r="M12" s="36">
        <v>0.5239520958083832</v>
      </c>
      <c r="N12" s="36">
        <v>0.5829596412556054</v>
      </c>
      <c r="O12" s="36">
        <v>0.69078947368421051</v>
      </c>
    </row>
    <row r="13" spans="1:15" x14ac:dyDescent="0.25">
      <c r="A13" s="32" t="s">
        <v>47</v>
      </c>
      <c r="B13" s="32" t="s">
        <v>20</v>
      </c>
      <c r="C13" s="33">
        <v>2013</v>
      </c>
      <c r="D13" s="34">
        <v>23251</v>
      </c>
      <c r="E13" s="34">
        <v>0.6228979398735538</v>
      </c>
      <c r="F13" s="34">
        <v>0.53907358823276419</v>
      </c>
      <c r="G13" s="34">
        <v>8.3824351640789649E-2</v>
      </c>
      <c r="H13" s="34">
        <v>0.2826545094834631</v>
      </c>
      <c r="I13" s="34">
        <v>0.34024343039009075</v>
      </c>
      <c r="J13" s="34">
        <v>0.56156724441959482</v>
      </c>
      <c r="K13" s="34">
        <v>6.1330695453958972E-2</v>
      </c>
      <c r="L13" s="35">
        <v>84</v>
      </c>
      <c r="M13" s="36">
        <v>0.51969309462915603</v>
      </c>
      <c r="N13" s="36">
        <v>0.58170070414968378</v>
      </c>
      <c r="O13" s="36">
        <v>0.67827428878153517</v>
      </c>
    </row>
    <row r="14" spans="1:15" x14ac:dyDescent="0.25">
      <c r="A14" s="32" t="s">
        <v>47</v>
      </c>
      <c r="B14" s="32" t="s">
        <v>21</v>
      </c>
      <c r="C14" s="33">
        <v>2011</v>
      </c>
      <c r="D14" s="34">
        <v>21929</v>
      </c>
      <c r="E14" s="34">
        <v>0.6745405627251585</v>
      </c>
      <c r="F14" s="34">
        <v>0.57480961284144283</v>
      </c>
      <c r="G14" s="34">
        <v>9.9730949883715628E-2</v>
      </c>
      <c r="H14" s="34">
        <v>0.31273655889461444</v>
      </c>
      <c r="I14" s="34">
        <v>0.36180400383054401</v>
      </c>
      <c r="J14" s="34">
        <v>0.59998175931415021</v>
      </c>
      <c r="K14" s="34">
        <v>7.4558803411008248E-2</v>
      </c>
      <c r="L14" s="35">
        <v>77</v>
      </c>
      <c r="M14" s="36">
        <v>0.56470588235294117</v>
      </c>
      <c r="N14" s="36">
        <v>0.64135021097046419</v>
      </c>
      <c r="O14" s="36">
        <v>0.74789915966386555</v>
      </c>
    </row>
    <row r="15" spans="1:15" x14ac:dyDescent="0.25">
      <c r="A15" s="32" t="s">
        <v>47</v>
      </c>
      <c r="B15" s="32" t="s">
        <v>21</v>
      </c>
      <c r="C15" s="33">
        <v>2012</v>
      </c>
      <c r="D15" s="34">
        <v>22778</v>
      </c>
      <c r="E15" s="34">
        <v>0.67534463078408991</v>
      </c>
      <c r="F15" s="34">
        <v>0.57625779260690135</v>
      </c>
      <c r="G15" s="34">
        <v>9.908683817718851E-2</v>
      </c>
      <c r="H15" s="34">
        <v>0.3301431205549214</v>
      </c>
      <c r="I15" s="34">
        <v>0.34520151022916851</v>
      </c>
      <c r="J15" s="34">
        <v>0.59759416981297742</v>
      </c>
      <c r="K15" s="34">
        <v>7.7750460971112476E-2</v>
      </c>
      <c r="L15" s="35">
        <v>81</v>
      </c>
      <c r="M15" s="36">
        <v>0.56886227544910184</v>
      </c>
      <c r="N15" s="36">
        <v>0.63868613138686137</v>
      </c>
      <c r="O15" s="36">
        <v>0.73186119873817035</v>
      </c>
    </row>
    <row r="16" spans="1:15" x14ac:dyDescent="0.25">
      <c r="A16" s="32" t="s">
        <v>47</v>
      </c>
      <c r="B16" s="32" t="s">
        <v>22</v>
      </c>
      <c r="C16" s="33">
        <v>2012</v>
      </c>
      <c r="D16" s="34">
        <v>14269</v>
      </c>
      <c r="E16" s="34">
        <v>0.80012614759268341</v>
      </c>
      <c r="F16" s="34">
        <v>0.78997534921939194</v>
      </c>
      <c r="G16" s="34">
        <v>0.85898046688899476</v>
      </c>
      <c r="H16" s="34">
        <v>0.70566263260122519</v>
      </c>
      <c r="I16" s="34">
        <v>0.8835797254487856</v>
      </c>
      <c r="J16" s="34">
        <v>0.79621301775147924</v>
      </c>
      <c r="K16" s="34">
        <v>0.83124215809284818</v>
      </c>
      <c r="L16" s="35">
        <v>81</v>
      </c>
      <c r="M16" s="36">
        <v>0.6992481203007519</v>
      </c>
      <c r="N16" s="36">
        <v>0.76804123711340211</v>
      </c>
      <c r="O16" s="36">
        <v>0.84108527131782951</v>
      </c>
    </row>
    <row r="17" spans="1:15" s="23" customFormat="1" x14ac:dyDescent="0.25">
      <c r="A17" s="32" t="s">
        <v>47</v>
      </c>
      <c r="B17" s="32" t="s">
        <v>41</v>
      </c>
      <c r="C17" s="33">
        <v>2008</v>
      </c>
      <c r="D17" s="34">
        <v>9833</v>
      </c>
      <c r="E17" s="34">
        <v>0.31882436692769245</v>
      </c>
      <c r="F17" s="34">
        <v>0.24305908674870336</v>
      </c>
      <c r="G17" s="34">
        <v>7.5765280178989119E-2</v>
      </c>
      <c r="H17" s="34">
        <v>8.7460591884470654E-2</v>
      </c>
      <c r="I17" s="34">
        <v>0.23136377504322181</v>
      </c>
      <c r="J17" s="34">
        <v>0.26756839214888639</v>
      </c>
      <c r="K17" s="34">
        <v>5.1255974778806064E-2</v>
      </c>
      <c r="L17" s="35">
        <v>40</v>
      </c>
      <c r="M17" s="36">
        <v>0.20273972602739726</v>
      </c>
      <c r="N17" s="36">
        <v>0.32717196933482057</v>
      </c>
      <c r="O17" s="36">
        <v>0.377373417721519</v>
      </c>
    </row>
    <row r="18" spans="1:15" x14ac:dyDescent="0.25">
      <c r="A18" s="32" t="s">
        <v>48</v>
      </c>
      <c r="B18" s="32" t="s">
        <v>19</v>
      </c>
      <c r="C18" s="33">
        <v>2013</v>
      </c>
      <c r="D18" s="34">
        <v>83511</v>
      </c>
      <c r="E18" s="34">
        <v>0.54171306773957917</v>
      </c>
      <c r="F18" s="34">
        <v>0.47960148962412136</v>
      </c>
      <c r="G18" s="34">
        <v>6.2111578115457845E-2</v>
      </c>
      <c r="H18" s="34">
        <v>0.26380955802229644</v>
      </c>
      <c r="I18" s="34">
        <v>0.27790350971728273</v>
      </c>
      <c r="J18" s="34">
        <v>0.49109698123600481</v>
      </c>
      <c r="K18" s="34">
        <v>5.0616086503574381E-2</v>
      </c>
      <c r="L18" s="35">
        <v>225</v>
      </c>
      <c r="M18" s="36">
        <v>0.47035573122529645</v>
      </c>
      <c r="N18" s="36">
        <v>0.53543307086614178</v>
      </c>
      <c r="O18" s="36">
        <v>0.60217983651226159</v>
      </c>
    </row>
    <row r="19" spans="1:15" s="19" customFormat="1" x14ac:dyDescent="0.25">
      <c r="A19" s="32" t="s">
        <v>48</v>
      </c>
      <c r="B19" s="32" t="s">
        <v>19</v>
      </c>
      <c r="C19" s="33">
        <v>2014</v>
      </c>
      <c r="D19" s="34">
        <v>69842</v>
      </c>
      <c r="E19" s="34">
        <v>0.55385011883966673</v>
      </c>
      <c r="F19" s="34">
        <v>0.49319893473840953</v>
      </c>
      <c r="G19" s="34">
        <v>6.0651184101257125E-2</v>
      </c>
      <c r="H19" s="34">
        <v>0.27947366913891353</v>
      </c>
      <c r="I19" s="34">
        <v>0.27437644970075314</v>
      </c>
      <c r="J19" s="34">
        <v>0.50224793104435728</v>
      </c>
      <c r="K19" s="34">
        <v>5.1602187795309409E-2</v>
      </c>
      <c r="L19" s="35">
        <v>190</v>
      </c>
      <c r="M19" s="36">
        <v>0.48175182481751827</v>
      </c>
      <c r="N19" s="36">
        <v>0.54440320763470074</v>
      </c>
      <c r="O19" s="36">
        <v>0.6227544910179641</v>
      </c>
    </row>
    <row r="20" spans="1:15" x14ac:dyDescent="0.25">
      <c r="A20" s="32" t="s">
        <v>48</v>
      </c>
      <c r="B20" s="32" t="s">
        <v>20</v>
      </c>
      <c r="C20" s="33">
        <v>2012</v>
      </c>
      <c r="D20" s="34">
        <v>45424</v>
      </c>
      <c r="E20" s="34">
        <v>0.59453152518492425</v>
      </c>
      <c r="F20" s="34">
        <v>0.51281261007396972</v>
      </c>
      <c r="G20" s="34">
        <v>8.1718915110954568E-2</v>
      </c>
      <c r="H20" s="34">
        <v>0.27784871433603381</v>
      </c>
      <c r="I20" s="34">
        <v>0.31668281084889044</v>
      </c>
      <c r="J20" s="34">
        <v>0.52472261359633676</v>
      </c>
      <c r="K20" s="34">
        <v>6.9808911588587527E-2</v>
      </c>
      <c r="L20" s="35">
        <v>131</v>
      </c>
      <c r="M20" s="36">
        <v>0.53333333333333333</v>
      </c>
      <c r="N20" s="36">
        <v>0.58148893360160969</v>
      </c>
      <c r="O20" s="36">
        <v>0.63793103448275867</v>
      </c>
    </row>
    <row r="21" spans="1:15" x14ac:dyDescent="0.25">
      <c r="A21" s="32" t="s">
        <v>48</v>
      </c>
      <c r="B21" s="32" t="s">
        <v>20</v>
      </c>
      <c r="C21" s="33">
        <v>2013</v>
      </c>
      <c r="D21" s="34">
        <v>83511</v>
      </c>
      <c r="E21" s="34">
        <v>0.61245823903437868</v>
      </c>
      <c r="F21" s="34">
        <v>0.54449114487911776</v>
      </c>
      <c r="G21" s="34">
        <v>6.796709415526099E-2</v>
      </c>
      <c r="H21" s="34">
        <v>0.31547939792362684</v>
      </c>
      <c r="I21" s="34">
        <v>0.2969788411107519</v>
      </c>
      <c r="J21" s="34">
        <v>0.55640574295601775</v>
      </c>
      <c r="K21" s="34">
        <v>5.6052496078360936E-2</v>
      </c>
      <c r="L21" s="35">
        <v>225</v>
      </c>
      <c r="M21" s="36">
        <v>0.54838709677419351</v>
      </c>
      <c r="N21" s="36">
        <v>0.60618279569892475</v>
      </c>
      <c r="O21" s="36">
        <v>0.66950959488272921</v>
      </c>
    </row>
    <row r="22" spans="1:15" x14ac:dyDescent="0.25">
      <c r="A22" s="32" t="s">
        <v>48</v>
      </c>
      <c r="B22" s="32" t="s">
        <v>21</v>
      </c>
      <c r="C22" s="33">
        <v>2011</v>
      </c>
      <c r="D22" s="34">
        <v>59875</v>
      </c>
      <c r="E22" s="34">
        <v>0.67794572025052191</v>
      </c>
      <c r="F22" s="34">
        <v>0.59619206680584547</v>
      </c>
      <c r="G22" s="34">
        <v>8.1753653444676402E-2</v>
      </c>
      <c r="H22" s="34">
        <v>0.3652275574112735</v>
      </c>
      <c r="I22" s="34">
        <v>0.31271816283924841</v>
      </c>
      <c r="J22" s="34">
        <v>0.607615866388309</v>
      </c>
      <c r="K22" s="34">
        <v>7.0329853862212938E-2</v>
      </c>
      <c r="L22" s="35">
        <v>164</v>
      </c>
      <c r="M22" s="36">
        <v>0.6197609561752988</v>
      </c>
      <c r="N22" s="36">
        <v>0.67948717948717952</v>
      </c>
      <c r="O22" s="36">
        <v>0.747450110864745</v>
      </c>
    </row>
    <row r="23" spans="1:15" x14ac:dyDescent="0.25">
      <c r="A23" s="32" t="s">
        <v>48</v>
      </c>
      <c r="B23" s="32" t="s">
        <v>21</v>
      </c>
      <c r="C23" s="33">
        <v>2012</v>
      </c>
      <c r="D23" s="34">
        <v>45424</v>
      </c>
      <c r="E23" s="34">
        <v>0.6572957027122226</v>
      </c>
      <c r="F23" s="34">
        <v>0.56668281084889049</v>
      </c>
      <c r="G23" s="34">
        <v>9.0612891863332157E-2</v>
      </c>
      <c r="H23" s="34">
        <v>0.32445403311025006</v>
      </c>
      <c r="I23" s="34">
        <v>0.33284166960197253</v>
      </c>
      <c r="J23" s="34">
        <v>0.57771222261359634</v>
      </c>
      <c r="K23" s="34">
        <v>7.9583480098626272E-2</v>
      </c>
      <c r="L23" s="35">
        <v>131</v>
      </c>
      <c r="M23" s="36">
        <v>0.59695817490494296</v>
      </c>
      <c r="N23" s="36">
        <v>0.6539923954372624</v>
      </c>
      <c r="O23" s="36">
        <v>0.70159453302961272</v>
      </c>
    </row>
    <row r="24" spans="1:15" x14ac:dyDescent="0.25">
      <c r="A24" s="32" t="s">
        <v>48</v>
      </c>
      <c r="B24" s="32" t="s">
        <v>22</v>
      </c>
      <c r="C24" s="33">
        <v>2012</v>
      </c>
      <c r="D24" s="34">
        <v>27006</v>
      </c>
      <c r="E24" s="34">
        <v>0.8163741390802044</v>
      </c>
      <c r="F24" s="34">
        <v>0.80849145702756076</v>
      </c>
      <c r="G24" s="34">
        <v>0.86584051724137934</v>
      </c>
      <c r="H24" s="34">
        <v>0.72997385310197294</v>
      </c>
      <c r="I24" s="34">
        <v>0.89217935349322208</v>
      </c>
      <c r="J24" s="34">
        <v>0.81225089154604568</v>
      </c>
      <c r="K24" s="34">
        <v>0.84736676127404609</v>
      </c>
      <c r="L24" s="35">
        <v>131</v>
      </c>
      <c r="M24" s="36">
        <v>0.74796747967479671</v>
      </c>
      <c r="N24" s="36">
        <v>0.80412371134020622</v>
      </c>
      <c r="O24" s="36">
        <v>0.85148514851485146</v>
      </c>
    </row>
    <row r="25" spans="1:15" s="23" customFormat="1" x14ac:dyDescent="0.25">
      <c r="A25" s="32" t="s">
        <v>48</v>
      </c>
      <c r="B25" s="32" t="s">
        <v>41</v>
      </c>
      <c r="C25" s="33">
        <v>2008</v>
      </c>
      <c r="D25" s="34">
        <v>21147</v>
      </c>
      <c r="E25" s="34">
        <v>0.22873220787818604</v>
      </c>
      <c r="F25" s="34">
        <v>0.1811131602591384</v>
      </c>
      <c r="G25" s="34">
        <v>4.7619047619047616E-2</v>
      </c>
      <c r="H25" s="34">
        <v>7.4478649453823237E-2</v>
      </c>
      <c r="I25" s="34">
        <v>0.15425355842436278</v>
      </c>
      <c r="J25" s="34">
        <v>0.19908261219085449</v>
      </c>
      <c r="K25" s="34">
        <v>2.9649595687331536E-2</v>
      </c>
      <c r="L25" s="35">
        <v>70</v>
      </c>
      <c r="M25" s="36">
        <v>0.1792</v>
      </c>
      <c r="N25" s="36">
        <v>0.21495003406768115</v>
      </c>
      <c r="O25" s="36">
        <v>0.25368731563421831</v>
      </c>
    </row>
    <row r="26" spans="1:15" x14ac:dyDescent="0.25">
      <c r="A26" s="32" t="s">
        <v>49</v>
      </c>
      <c r="B26" s="32" t="s">
        <v>19</v>
      </c>
      <c r="C26" s="33">
        <v>2013</v>
      </c>
      <c r="D26" s="34">
        <v>20656</v>
      </c>
      <c r="E26" s="34">
        <v>0.52657823392718828</v>
      </c>
      <c r="F26" s="34">
        <v>0.45105538342370255</v>
      </c>
      <c r="G26" s="34">
        <v>7.5522850503485672E-2</v>
      </c>
      <c r="H26" s="34">
        <v>0.21127033307513554</v>
      </c>
      <c r="I26" s="34">
        <v>0.31530790085205268</v>
      </c>
      <c r="J26" s="34">
        <v>0.46678931061192874</v>
      </c>
      <c r="K26" s="34">
        <v>5.9788923315259486E-2</v>
      </c>
      <c r="L26" s="35">
        <v>80</v>
      </c>
      <c r="M26" s="36">
        <v>0.4171588967537222</v>
      </c>
      <c r="N26" s="36">
        <v>0.4967078713733486</v>
      </c>
      <c r="O26" s="36">
        <v>0.60910390378548895</v>
      </c>
    </row>
    <row r="27" spans="1:15" x14ac:dyDescent="0.25">
      <c r="A27" s="32" t="s">
        <v>49</v>
      </c>
      <c r="B27" s="32" t="s">
        <v>19</v>
      </c>
      <c r="C27" s="33">
        <v>2014</v>
      </c>
      <c r="D27" s="34">
        <v>20811</v>
      </c>
      <c r="E27" s="34">
        <v>0.52707702657248567</v>
      </c>
      <c r="F27" s="34">
        <v>0.45533612032098408</v>
      </c>
      <c r="G27" s="34">
        <v>7.1740906251501604E-2</v>
      </c>
      <c r="H27" s="34">
        <v>0.21868242756234685</v>
      </c>
      <c r="I27" s="34">
        <v>0.30839459901013888</v>
      </c>
      <c r="J27" s="34">
        <v>0.47124117053481335</v>
      </c>
      <c r="K27" s="34">
        <v>5.5835856037672382E-2</v>
      </c>
      <c r="L27" s="35">
        <v>75</v>
      </c>
      <c r="M27" s="36">
        <v>0.4171539961013645</v>
      </c>
      <c r="N27" s="36">
        <v>0.49836065573770494</v>
      </c>
      <c r="O27" s="36">
        <v>0.60536912751677852</v>
      </c>
    </row>
    <row r="28" spans="1:15" s="19" customFormat="1" x14ac:dyDescent="0.25">
      <c r="A28" s="32" t="s">
        <v>49</v>
      </c>
      <c r="B28" s="32" t="s">
        <v>20</v>
      </c>
      <c r="C28" s="33">
        <v>2012</v>
      </c>
      <c r="D28" s="34">
        <v>11258</v>
      </c>
      <c r="E28" s="34">
        <v>0.54503464203233254</v>
      </c>
      <c r="F28" s="34">
        <v>0.46420323325635104</v>
      </c>
      <c r="G28" s="34">
        <v>8.0831408775981523E-2</v>
      </c>
      <c r="H28" s="34">
        <v>0.25732812222419615</v>
      </c>
      <c r="I28" s="34">
        <v>0.28770651980813644</v>
      </c>
      <c r="J28" s="34">
        <v>0.48427784686445197</v>
      </c>
      <c r="K28" s="34">
        <v>6.0756795167880621E-2</v>
      </c>
      <c r="L28" s="35">
        <v>49</v>
      </c>
      <c r="M28" s="36">
        <v>0.4573643410852713</v>
      </c>
      <c r="N28" s="36">
        <v>0.54545454545454541</v>
      </c>
      <c r="O28" s="36">
        <v>0.6035242290748899</v>
      </c>
    </row>
    <row r="29" spans="1:15" x14ac:dyDescent="0.25">
      <c r="A29" s="32" t="s">
        <v>49</v>
      </c>
      <c r="B29" s="32" t="s">
        <v>20</v>
      </c>
      <c r="C29" s="33">
        <v>2013</v>
      </c>
      <c r="D29" s="34">
        <v>20656</v>
      </c>
      <c r="E29" s="34">
        <v>0.57494190549961266</v>
      </c>
      <c r="F29" s="34">
        <v>0.49462625871417504</v>
      </c>
      <c r="G29" s="34">
        <v>8.031564678543765E-2</v>
      </c>
      <c r="H29" s="34">
        <v>0.24370642912470952</v>
      </c>
      <c r="I29" s="34">
        <v>0.33123547637490319</v>
      </c>
      <c r="J29" s="34">
        <v>0.51006971340046481</v>
      </c>
      <c r="K29" s="34">
        <v>6.4872192099147949E-2</v>
      </c>
      <c r="L29" s="35">
        <v>80</v>
      </c>
      <c r="M29" s="36">
        <v>0.46641901617136566</v>
      </c>
      <c r="N29" s="36">
        <v>0.5387250161186331</v>
      </c>
      <c r="O29" s="36">
        <v>0.66585760517799353</v>
      </c>
    </row>
    <row r="30" spans="1:15" x14ac:dyDescent="0.25">
      <c r="A30" s="32" t="s">
        <v>49</v>
      </c>
      <c r="B30" s="32" t="s">
        <v>21</v>
      </c>
      <c r="C30" s="33">
        <v>2011</v>
      </c>
      <c r="D30" s="34">
        <v>9059</v>
      </c>
      <c r="E30" s="34">
        <v>0.65360415056849541</v>
      </c>
      <c r="F30" s="34">
        <v>0.57809912793906615</v>
      </c>
      <c r="G30" s="34">
        <v>7.5505022629429291E-2</v>
      </c>
      <c r="H30" s="34">
        <v>0.35081134783088641</v>
      </c>
      <c r="I30" s="34">
        <v>0.302792802737609</v>
      </c>
      <c r="J30" s="34">
        <v>0.58968981123744346</v>
      </c>
      <c r="K30" s="34">
        <v>6.3914339331051992E-2</v>
      </c>
      <c r="L30" s="35">
        <v>43</v>
      </c>
      <c r="M30" s="36">
        <v>0.54887218045112784</v>
      </c>
      <c r="N30" s="36">
        <v>0.62863534675615218</v>
      </c>
      <c r="O30" s="36">
        <v>0.6964285714285714</v>
      </c>
    </row>
    <row r="31" spans="1:15" x14ac:dyDescent="0.25">
      <c r="A31" s="32" t="s">
        <v>49</v>
      </c>
      <c r="B31" s="32" t="s">
        <v>21</v>
      </c>
      <c r="C31" s="33">
        <v>2012</v>
      </c>
      <c r="D31" s="34">
        <v>11258</v>
      </c>
      <c r="E31" s="34">
        <v>0.59921833362941912</v>
      </c>
      <c r="F31" s="34">
        <v>0.51021495825190977</v>
      </c>
      <c r="G31" s="34">
        <v>8.9003375377509325E-2</v>
      </c>
      <c r="H31" s="34">
        <v>0.29641144075324216</v>
      </c>
      <c r="I31" s="34">
        <v>0.30280689287617696</v>
      </c>
      <c r="J31" s="34">
        <v>0.52833540593355832</v>
      </c>
      <c r="K31" s="34">
        <v>7.0882927695860715E-2</v>
      </c>
      <c r="L31" s="35">
        <v>49</v>
      </c>
      <c r="M31" s="36">
        <v>0.50588235294117645</v>
      </c>
      <c r="N31" s="36">
        <v>0.60924369747899154</v>
      </c>
      <c r="O31" s="36">
        <v>0.66346153846153844</v>
      </c>
    </row>
    <row r="32" spans="1:15" x14ac:dyDescent="0.25">
      <c r="A32" s="32" t="s">
        <v>49</v>
      </c>
      <c r="B32" s="32" t="s">
        <v>22</v>
      </c>
      <c r="C32" s="33">
        <v>2012</v>
      </c>
      <c r="D32" s="34">
        <v>6136</v>
      </c>
      <c r="E32" s="34">
        <v>0.73174706649282917</v>
      </c>
      <c r="F32" s="34">
        <v>0.72330654420206664</v>
      </c>
      <c r="G32" s="34">
        <v>0.78021978021978022</v>
      </c>
      <c r="H32" s="34">
        <v>0.65550569554711768</v>
      </c>
      <c r="I32" s="34">
        <v>0.7999382525470824</v>
      </c>
      <c r="J32" s="34">
        <v>0.72523844460748355</v>
      </c>
      <c r="K32" s="34">
        <v>0.783625730994152</v>
      </c>
      <c r="L32" s="35">
        <v>49</v>
      </c>
      <c r="M32" s="36">
        <v>0.67484662576687116</v>
      </c>
      <c r="N32" s="36">
        <v>0.72580645161290325</v>
      </c>
      <c r="O32" s="36">
        <v>0.78504672897196259</v>
      </c>
    </row>
    <row r="33" spans="1:15" s="23" customFormat="1" x14ac:dyDescent="0.25">
      <c r="A33" s="32" t="s">
        <v>49</v>
      </c>
      <c r="B33" s="32" t="s">
        <v>41</v>
      </c>
      <c r="C33" s="33">
        <v>2008</v>
      </c>
      <c r="D33" s="34">
        <v>2838</v>
      </c>
      <c r="E33" s="34">
        <v>0.24700493305144469</v>
      </c>
      <c r="F33" s="34">
        <v>0.19485553206483439</v>
      </c>
      <c r="G33" s="34">
        <v>5.2149400986610292E-2</v>
      </c>
      <c r="H33" s="34">
        <v>6.6243833685694156E-2</v>
      </c>
      <c r="I33" s="34">
        <v>0.18076109936575052</v>
      </c>
      <c r="J33" s="34">
        <v>0.21071176885130374</v>
      </c>
      <c r="K33" s="34">
        <v>3.6293164200140941E-2</v>
      </c>
      <c r="L33" s="35">
        <v>20</v>
      </c>
      <c r="M33" s="36">
        <v>0.15422885572139303</v>
      </c>
      <c r="N33" s="36">
        <v>0.22269144144144143</v>
      </c>
      <c r="O33" s="36">
        <v>0.31700404858299597</v>
      </c>
    </row>
    <row r="34" spans="1:15" x14ac:dyDescent="0.25">
      <c r="A34" s="32" t="s">
        <v>54</v>
      </c>
      <c r="B34" s="32" t="s">
        <v>19</v>
      </c>
      <c r="C34" s="33">
        <v>2013</v>
      </c>
      <c r="D34" s="34">
        <v>13882</v>
      </c>
      <c r="E34" s="34">
        <v>0.55359458291312491</v>
      </c>
      <c r="F34" s="34">
        <v>0.50165682178360471</v>
      </c>
      <c r="G34" s="34">
        <v>5.1937761129520241E-2</v>
      </c>
      <c r="H34" s="34">
        <v>0.27704941651058923</v>
      </c>
      <c r="I34" s="34">
        <v>0.27654516640253568</v>
      </c>
      <c r="J34" s="34">
        <v>0.5091485376746866</v>
      </c>
      <c r="K34" s="34">
        <v>4.4446045238438266E-2</v>
      </c>
      <c r="L34" s="35">
        <v>67</v>
      </c>
      <c r="M34" s="36">
        <v>0.49698795180722893</v>
      </c>
      <c r="N34" s="36">
        <v>0.57670454545454541</v>
      </c>
      <c r="O34" s="36">
        <v>0.68941979522184305</v>
      </c>
    </row>
    <row r="35" spans="1:15" x14ac:dyDescent="0.25">
      <c r="A35" s="32" t="s">
        <v>54</v>
      </c>
      <c r="B35" s="32" t="s">
        <v>19</v>
      </c>
      <c r="C35" s="33">
        <v>2014</v>
      </c>
      <c r="D35" s="34" t="s">
        <v>58</v>
      </c>
      <c r="E35" s="34" t="s">
        <v>58</v>
      </c>
      <c r="F35" s="34" t="s">
        <v>58</v>
      </c>
      <c r="G35" s="34" t="s">
        <v>58</v>
      </c>
      <c r="H35" s="34" t="s">
        <v>58</v>
      </c>
      <c r="I35" s="34" t="s">
        <v>58</v>
      </c>
      <c r="J35" s="34" t="s">
        <v>58</v>
      </c>
      <c r="K35" s="34" t="s">
        <v>58</v>
      </c>
      <c r="L35" s="34" t="s">
        <v>58</v>
      </c>
      <c r="M35" s="34" t="s">
        <v>58</v>
      </c>
      <c r="N35" s="34" t="s">
        <v>58</v>
      </c>
      <c r="O35" s="34" t="s">
        <v>58</v>
      </c>
    </row>
    <row r="36" spans="1:15" x14ac:dyDescent="0.25">
      <c r="A36" s="32" t="s">
        <v>54</v>
      </c>
      <c r="B36" s="32" t="s">
        <v>20</v>
      </c>
      <c r="C36" s="33">
        <v>2012</v>
      </c>
      <c r="D36" s="34">
        <v>15148</v>
      </c>
      <c r="E36" s="34">
        <v>0.60304990757855825</v>
      </c>
      <c r="F36" s="34">
        <v>0.53901505149194617</v>
      </c>
      <c r="G36" s="34">
        <v>6.4034856086612094E-2</v>
      </c>
      <c r="H36" s="34">
        <v>0.29112754158964882</v>
      </c>
      <c r="I36" s="34">
        <v>0.31192236598890943</v>
      </c>
      <c r="J36" s="34">
        <v>0.54099551095854237</v>
      </c>
      <c r="K36" s="34">
        <v>6.2054396620015842E-2</v>
      </c>
      <c r="L36" s="35">
        <v>69</v>
      </c>
      <c r="M36" s="36">
        <v>0.54285714285714282</v>
      </c>
      <c r="N36" s="36">
        <v>0.59537572254335258</v>
      </c>
      <c r="O36" s="36">
        <v>0.65816326530612246</v>
      </c>
    </row>
    <row r="37" spans="1:15" s="19" customFormat="1" x14ac:dyDescent="0.25">
      <c r="A37" s="32" t="s">
        <v>54</v>
      </c>
      <c r="B37" s="32" t="s">
        <v>20</v>
      </c>
      <c r="C37" s="33">
        <v>2013</v>
      </c>
      <c r="D37" s="34">
        <v>13882</v>
      </c>
      <c r="E37" s="34">
        <v>0.60466791528598185</v>
      </c>
      <c r="F37" s="34">
        <v>0.54891226048119868</v>
      </c>
      <c r="G37" s="34">
        <v>5.5755654804783172E-2</v>
      </c>
      <c r="H37" s="34">
        <v>0.31385967439850165</v>
      </c>
      <c r="I37" s="34">
        <v>0.2908082408874802</v>
      </c>
      <c r="J37" s="34">
        <v>0.55575565480478317</v>
      </c>
      <c r="K37" s="34">
        <v>4.8912260481198677E-2</v>
      </c>
      <c r="L37" s="35">
        <v>67</v>
      </c>
      <c r="M37" s="36">
        <v>0.54761904761904767</v>
      </c>
      <c r="N37" s="36">
        <v>0.63414634146341464</v>
      </c>
      <c r="O37" s="36">
        <v>0.72018348623853212</v>
      </c>
    </row>
    <row r="38" spans="1:15" x14ac:dyDescent="0.25">
      <c r="A38" s="32" t="s">
        <v>54</v>
      </c>
      <c r="B38" s="32" t="s">
        <v>21</v>
      </c>
      <c r="C38" s="33">
        <v>2011</v>
      </c>
      <c r="D38" s="34">
        <v>18781</v>
      </c>
      <c r="E38" s="34">
        <v>0.63196847878174756</v>
      </c>
      <c r="F38" s="34">
        <v>0.56908577818007566</v>
      </c>
      <c r="G38" s="34">
        <v>6.2882700601671906E-2</v>
      </c>
      <c r="H38" s="34">
        <v>0.352004685586497</v>
      </c>
      <c r="I38" s="34">
        <v>0.2799637931952505</v>
      </c>
      <c r="J38" s="34">
        <v>0.57409083648368031</v>
      </c>
      <c r="K38" s="34">
        <v>5.7877642298067196E-2</v>
      </c>
      <c r="L38" s="35">
        <v>69</v>
      </c>
      <c r="M38" s="36">
        <v>0.59756097560975607</v>
      </c>
      <c r="N38" s="36">
        <v>0.66055045871559637</v>
      </c>
      <c r="O38" s="36">
        <v>0.7142857142857143</v>
      </c>
    </row>
    <row r="39" spans="1:15" x14ac:dyDescent="0.25">
      <c r="A39" s="32" t="s">
        <v>54</v>
      </c>
      <c r="B39" s="32" t="s">
        <v>21</v>
      </c>
      <c r="C39" s="33">
        <v>2012</v>
      </c>
      <c r="D39" s="34">
        <v>15148</v>
      </c>
      <c r="E39" s="34">
        <v>0.6684050699762345</v>
      </c>
      <c r="F39" s="34">
        <v>0.59526010034327959</v>
      </c>
      <c r="G39" s="34">
        <v>7.3144969632954845E-2</v>
      </c>
      <c r="H39" s="34">
        <v>0.34308159493002377</v>
      </c>
      <c r="I39" s="34">
        <v>0.32532347504621073</v>
      </c>
      <c r="J39" s="34">
        <v>0.59750462107208868</v>
      </c>
      <c r="K39" s="34">
        <v>7.0900448904145763E-2</v>
      </c>
      <c r="L39" s="35">
        <v>69</v>
      </c>
      <c r="M39" s="36">
        <v>0.60073260073260071</v>
      </c>
      <c r="N39" s="36">
        <v>0.66123778501628661</v>
      </c>
      <c r="O39" s="36">
        <v>0.7232142857142857</v>
      </c>
    </row>
    <row r="40" spans="1:15" x14ac:dyDescent="0.25">
      <c r="A40" s="32" t="s">
        <v>54</v>
      </c>
      <c r="B40" s="32" t="s">
        <v>22</v>
      </c>
      <c r="C40" s="33">
        <v>2012</v>
      </c>
      <c r="D40" s="34">
        <v>9135</v>
      </c>
      <c r="E40" s="34">
        <v>0.79266557197591681</v>
      </c>
      <c r="F40" s="34">
        <v>0.78775260257195345</v>
      </c>
      <c r="G40" s="34">
        <v>0.83402061855670107</v>
      </c>
      <c r="H40" s="34">
        <v>0.70249433106575965</v>
      </c>
      <c r="I40" s="34">
        <v>0.87682539682539684</v>
      </c>
      <c r="J40" s="34">
        <v>0.78889566809029898</v>
      </c>
      <c r="K40" s="34">
        <v>0.82553191489361699</v>
      </c>
      <c r="L40" s="35">
        <v>69</v>
      </c>
      <c r="M40" s="36">
        <v>0.72982253086419746</v>
      </c>
      <c r="N40" s="36">
        <v>0.79738125196602705</v>
      </c>
      <c r="O40" s="36">
        <v>0.83935483870967742</v>
      </c>
    </row>
    <row r="41" spans="1:15" s="23" customFormat="1" x14ac:dyDescent="0.25">
      <c r="A41" s="32" t="s">
        <v>54</v>
      </c>
      <c r="B41" s="32" t="s">
        <v>41</v>
      </c>
      <c r="C41" s="33">
        <v>2008</v>
      </c>
      <c r="D41" s="34" t="s">
        <v>58</v>
      </c>
      <c r="E41" s="34" t="s">
        <v>58</v>
      </c>
      <c r="F41" s="34" t="s">
        <v>58</v>
      </c>
      <c r="G41" s="34" t="s">
        <v>58</v>
      </c>
      <c r="H41" s="34" t="s">
        <v>58</v>
      </c>
      <c r="I41" s="34" t="s">
        <v>58</v>
      </c>
      <c r="J41" s="34" t="s">
        <v>58</v>
      </c>
      <c r="K41" s="34" t="s">
        <v>58</v>
      </c>
      <c r="L41" s="34" t="s">
        <v>58</v>
      </c>
      <c r="M41" s="34" t="s">
        <v>58</v>
      </c>
      <c r="N41" s="34" t="s">
        <v>58</v>
      </c>
      <c r="O41" s="34" t="s">
        <v>58</v>
      </c>
    </row>
    <row r="42" spans="1:15" x14ac:dyDescent="0.25">
      <c r="A42" s="32" t="s">
        <v>55</v>
      </c>
      <c r="B42" s="32" t="s">
        <v>19</v>
      </c>
      <c r="C42" s="33">
        <v>2013</v>
      </c>
      <c r="D42" s="34">
        <v>24689</v>
      </c>
      <c r="E42" s="34">
        <v>0.48511482846611853</v>
      </c>
      <c r="F42" s="34">
        <v>0.41050670339017375</v>
      </c>
      <c r="G42" s="34">
        <v>7.4608125075944748E-2</v>
      </c>
      <c r="H42" s="34">
        <v>0.19219085422657864</v>
      </c>
      <c r="I42" s="34">
        <v>0.29292397423953986</v>
      </c>
      <c r="J42" s="34">
        <v>0.43306735793268258</v>
      </c>
      <c r="K42" s="34">
        <v>5.204747053343594E-2</v>
      </c>
      <c r="L42" s="35">
        <v>371</v>
      </c>
      <c r="M42" s="36">
        <v>0.33333333333333331</v>
      </c>
      <c r="N42" s="36">
        <v>0.46892655367231639</v>
      </c>
      <c r="O42" s="36">
        <v>0.5714285714285714</v>
      </c>
    </row>
    <row r="43" spans="1:15" x14ac:dyDescent="0.25">
      <c r="A43" s="32" t="s">
        <v>55</v>
      </c>
      <c r="B43" s="32" t="s">
        <v>19</v>
      </c>
      <c r="C43" s="33">
        <v>2014</v>
      </c>
      <c r="D43" s="34">
        <v>22429</v>
      </c>
      <c r="E43" s="34">
        <v>0.44219537206295423</v>
      </c>
      <c r="F43" s="34">
        <v>0.37402470016496497</v>
      </c>
      <c r="G43" s="34">
        <v>6.8170671897989213E-2</v>
      </c>
      <c r="H43" s="34">
        <v>0.16728342770520307</v>
      </c>
      <c r="I43" s="34">
        <v>0.27491194435775113</v>
      </c>
      <c r="J43" s="34">
        <v>0.38806901778946901</v>
      </c>
      <c r="K43" s="34">
        <v>5.4126354273485222E-2</v>
      </c>
      <c r="L43" s="35">
        <v>327</v>
      </c>
      <c r="M43" s="36">
        <v>0.25</v>
      </c>
      <c r="N43" s="36">
        <v>0.43783783783783786</v>
      </c>
      <c r="O43" s="36">
        <v>0.56756756756756754</v>
      </c>
    </row>
    <row r="44" spans="1:15" x14ac:dyDescent="0.25">
      <c r="A44" s="32" t="s">
        <v>55</v>
      </c>
      <c r="B44" s="32" t="s">
        <v>20</v>
      </c>
      <c r="C44" s="33">
        <v>2012</v>
      </c>
      <c r="D44" s="34">
        <v>23227</v>
      </c>
      <c r="E44" s="34">
        <v>0.52477719894949848</v>
      </c>
      <c r="F44" s="34">
        <v>0.44233004692814398</v>
      </c>
      <c r="G44" s="34">
        <v>8.2447152021354456E-2</v>
      </c>
      <c r="H44" s="34">
        <v>0.20536444654927455</v>
      </c>
      <c r="I44" s="34">
        <v>0.31941275240022388</v>
      </c>
      <c r="J44" s="34">
        <v>0.46622465234425453</v>
      </c>
      <c r="K44" s="34">
        <v>5.8552546605243901E-2</v>
      </c>
      <c r="L44" s="35">
        <v>357</v>
      </c>
      <c r="M44" s="36">
        <v>0.33333333333333331</v>
      </c>
      <c r="N44" s="36">
        <v>0.49333333333333335</v>
      </c>
      <c r="O44" s="36">
        <v>0.61728395061728392</v>
      </c>
    </row>
    <row r="45" spans="1:15" x14ac:dyDescent="0.25">
      <c r="A45" s="32" t="s">
        <v>55</v>
      </c>
      <c r="B45" s="32" t="s">
        <v>20</v>
      </c>
      <c r="C45" s="33">
        <v>2013</v>
      </c>
      <c r="D45" s="34">
        <v>24689</v>
      </c>
      <c r="E45" s="34">
        <v>0.52031268986188184</v>
      </c>
      <c r="F45" s="34">
        <v>0.44104661995220545</v>
      </c>
      <c r="G45" s="34">
        <v>7.926606990967637E-2</v>
      </c>
      <c r="H45" s="34">
        <v>0.21353639272550529</v>
      </c>
      <c r="I45" s="34">
        <v>0.3067762971363765</v>
      </c>
      <c r="J45" s="34">
        <v>0.46210863137429625</v>
      </c>
      <c r="K45" s="34">
        <v>5.8204058487585565E-2</v>
      </c>
      <c r="L45" s="35">
        <v>371</v>
      </c>
      <c r="M45" s="36">
        <v>0.35849056603773582</v>
      </c>
      <c r="N45" s="36">
        <v>0.5</v>
      </c>
      <c r="O45" s="36">
        <v>0.61267605633802813</v>
      </c>
    </row>
    <row r="46" spans="1:15" s="19" customFormat="1" x14ac:dyDescent="0.25">
      <c r="A46" s="32" t="s">
        <v>55</v>
      </c>
      <c r="B46" s="32" t="s">
        <v>21</v>
      </c>
      <c r="C46" s="33">
        <v>2011</v>
      </c>
      <c r="D46" s="34">
        <v>18011</v>
      </c>
      <c r="E46" s="34">
        <v>0.59830103825440006</v>
      </c>
      <c r="F46" s="34">
        <v>0.49752928765754262</v>
      </c>
      <c r="G46" s="34">
        <v>0.10077175059685747</v>
      </c>
      <c r="H46" s="34">
        <v>0.2502359669091111</v>
      </c>
      <c r="I46" s="34">
        <v>0.34806507134528897</v>
      </c>
      <c r="J46" s="34">
        <v>0.51873854866470492</v>
      </c>
      <c r="K46" s="34">
        <v>7.9562489589695182E-2</v>
      </c>
      <c r="L46" s="35">
        <v>300</v>
      </c>
      <c r="M46" s="36">
        <v>0.33333333333333331</v>
      </c>
      <c r="N46" s="36">
        <v>0.54589314330526095</v>
      </c>
      <c r="O46" s="36">
        <v>0.66666666666666663</v>
      </c>
    </row>
    <row r="47" spans="1:15" x14ac:dyDescent="0.25">
      <c r="A47" s="32" t="s">
        <v>55</v>
      </c>
      <c r="B47" s="32" t="s">
        <v>21</v>
      </c>
      <c r="C47" s="33">
        <v>2012</v>
      </c>
      <c r="D47" s="34">
        <v>23227</v>
      </c>
      <c r="E47" s="34">
        <v>0.57101648943040428</v>
      </c>
      <c r="F47" s="34">
        <v>0.48176690920049942</v>
      </c>
      <c r="G47" s="34">
        <v>8.9249580229904854E-2</v>
      </c>
      <c r="H47" s="34">
        <v>0.2342101864209756</v>
      </c>
      <c r="I47" s="34">
        <v>0.33680630300942871</v>
      </c>
      <c r="J47" s="34">
        <v>0.50329358074654496</v>
      </c>
      <c r="K47" s="34">
        <v>6.7722908683859301E-2</v>
      </c>
      <c r="L47" s="35">
        <v>357</v>
      </c>
      <c r="M47" s="36">
        <v>0.39726027397260272</v>
      </c>
      <c r="N47" s="36">
        <v>0.53846153846153844</v>
      </c>
      <c r="O47" s="36">
        <v>0.66666666666666663</v>
      </c>
    </row>
    <row r="48" spans="1:15" x14ac:dyDescent="0.25">
      <c r="A48" s="32" t="s">
        <v>55</v>
      </c>
      <c r="B48" s="32" t="s">
        <v>22</v>
      </c>
      <c r="C48" s="33">
        <v>2012</v>
      </c>
      <c r="D48" s="34">
        <v>12189</v>
      </c>
      <c r="E48" s="34">
        <v>0.73951923865780622</v>
      </c>
      <c r="F48" s="34">
        <v>0.73389137628966328</v>
      </c>
      <c r="G48" s="34">
        <v>0.76971279373368151</v>
      </c>
      <c r="H48" s="34">
        <v>0.64150943396226412</v>
      </c>
      <c r="I48" s="34">
        <v>0.80253403423642</v>
      </c>
      <c r="J48" s="34">
        <v>0.73469387755102045</v>
      </c>
      <c r="K48" s="34">
        <v>0.77794117647058825</v>
      </c>
      <c r="L48" s="35">
        <v>357</v>
      </c>
      <c r="M48" s="36">
        <v>0.65</v>
      </c>
      <c r="N48" s="36">
        <v>0.73</v>
      </c>
      <c r="O48" s="36">
        <v>0.82352941176470584</v>
      </c>
    </row>
    <row r="49" spans="1:15" s="23" customFormat="1" x14ac:dyDescent="0.25">
      <c r="A49" s="32" t="s">
        <v>55</v>
      </c>
      <c r="B49" s="32" t="s">
        <v>41</v>
      </c>
      <c r="C49" s="33">
        <v>2008</v>
      </c>
      <c r="D49" s="34" t="s">
        <v>58</v>
      </c>
      <c r="E49" s="34" t="s">
        <v>58</v>
      </c>
      <c r="F49" s="34" t="s">
        <v>58</v>
      </c>
      <c r="G49" s="34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</row>
    <row r="50" spans="1:15" x14ac:dyDescent="0.25">
      <c r="A50" s="32" t="s">
        <v>50</v>
      </c>
      <c r="B50" s="32" t="s">
        <v>19</v>
      </c>
      <c r="C50" s="33">
        <v>2013</v>
      </c>
      <c r="D50" s="34">
        <v>41615</v>
      </c>
      <c r="E50" s="34">
        <v>0.63799110897512912</v>
      </c>
      <c r="F50" s="34">
        <v>0.51921182266009858</v>
      </c>
      <c r="G50" s="34">
        <v>0.11877928631503064</v>
      </c>
      <c r="H50" s="34">
        <v>0.22823501141415356</v>
      </c>
      <c r="I50" s="34">
        <v>0.40975609756097559</v>
      </c>
      <c r="J50" s="34">
        <v>0.51034482758620692</v>
      </c>
      <c r="K50" s="34">
        <v>0.12764628138892226</v>
      </c>
      <c r="L50" s="35">
        <v>146</v>
      </c>
      <c r="M50" s="36">
        <v>0.49250535331905781</v>
      </c>
      <c r="N50" s="36">
        <v>0.63979424521315986</v>
      </c>
      <c r="O50" s="36">
        <v>0.73741007194244601</v>
      </c>
    </row>
    <row r="51" spans="1:15" x14ac:dyDescent="0.25">
      <c r="A51" s="32" t="s">
        <v>50</v>
      </c>
      <c r="B51" s="32" t="s">
        <v>19</v>
      </c>
      <c r="C51" s="33">
        <v>2014</v>
      </c>
      <c r="D51" s="34">
        <v>36494</v>
      </c>
      <c r="E51" s="34">
        <v>0.64459911218282462</v>
      </c>
      <c r="F51" s="34">
        <v>0.52847043349591716</v>
      </c>
      <c r="G51" s="34">
        <v>0.11612867868690743</v>
      </c>
      <c r="H51" s="34">
        <v>0.23228475913848851</v>
      </c>
      <c r="I51" s="34">
        <v>0.41231435304433606</v>
      </c>
      <c r="J51" s="34">
        <v>0.51471474762974734</v>
      </c>
      <c r="K51" s="34">
        <v>0.12988436455307723</v>
      </c>
      <c r="L51" s="35">
        <v>138</v>
      </c>
      <c r="M51" s="36">
        <v>0.47770700636942676</v>
      </c>
      <c r="N51" s="36">
        <v>0.64947916666666661</v>
      </c>
      <c r="O51" s="36">
        <v>0.76393831553973901</v>
      </c>
    </row>
    <row r="52" spans="1:15" x14ac:dyDescent="0.25">
      <c r="A52" s="32" t="s">
        <v>50</v>
      </c>
      <c r="B52" s="32" t="s">
        <v>20</v>
      </c>
      <c r="C52" s="33">
        <v>2012</v>
      </c>
      <c r="D52" s="34">
        <v>64713</v>
      </c>
      <c r="E52" s="34">
        <v>0.67470214640025961</v>
      </c>
      <c r="F52" s="34">
        <v>0.5906386661103642</v>
      </c>
      <c r="G52" s="34">
        <v>8.4063480289895381E-2</v>
      </c>
      <c r="H52" s="34">
        <v>0.31794229907437455</v>
      </c>
      <c r="I52" s="34">
        <v>0.35675984732588506</v>
      </c>
      <c r="J52" s="34">
        <v>0.58805804088822955</v>
      </c>
      <c r="K52" s="34">
        <v>8.6644105512030042E-2</v>
      </c>
      <c r="L52" s="35">
        <v>197</v>
      </c>
      <c r="M52" s="36">
        <v>0.59645232815964522</v>
      </c>
      <c r="N52" s="36">
        <v>0.68855534709193245</v>
      </c>
      <c r="O52" s="36">
        <v>0.7604395604395604</v>
      </c>
    </row>
    <row r="53" spans="1:15" x14ac:dyDescent="0.25">
      <c r="A53" s="32" t="s">
        <v>50</v>
      </c>
      <c r="B53" s="32" t="s">
        <v>20</v>
      </c>
      <c r="C53" s="33">
        <v>2013</v>
      </c>
      <c r="D53" s="34">
        <v>41615</v>
      </c>
      <c r="E53" s="34">
        <v>0.69056830469782526</v>
      </c>
      <c r="F53" s="34">
        <v>0.56561336056710321</v>
      </c>
      <c r="G53" s="34">
        <v>0.1249549441307221</v>
      </c>
      <c r="H53" s="34">
        <v>0.26452000480595939</v>
      </c>
      <c r="I53" s="34">
        <v>0.42604829989186593</v>
      </c>
      <c r="J53" s="34">
        <v>0.55655412711762586</v>
      </c>
      <c r="K53" s="34">
        <v>0.13401417758019946</v>
      </c>
      <c r="L53" s="35">
        <v>146</v>
      </c>
      <c r="M53" s="36">
        <v>0.52325581395348841</v>
      </c>
      <c r="N53" s="36">
        <v>0.69747557348292899</v>
      </c>
      <c r="O53" s="36">
        <v>0.79130434782608694</v>
      </c>
    </row>
    <row r="54" spans="1:15" x14ac:dyDescent="0.25">
      <c r="A54" s="32" t="s">
        <v>50</v>
      </c>
      <c r="B54" s="32" t="s">
        <v>21</v>
      </c>
      <c r="C54" s="33">
        <v>2011</v>
      </c>
      <c r="D54" s="34">
        <v>51320</v>
      </c>
      <c r="E54" s="34">
        <v>0.72934528448947777</v>
      </c>
      <c r="F54" s="34">
        <v>0.62324629773967266</v>
      </c>
      <c r="G54" s="34">
        <v>0.10609898674980514</v>
      </c>
      <c r="H54" s="34">
        <v>0.31868667186282151</v>
      </c>
      <c r="I54" s="34">
        <v>0.41065861262665626</v>
      </c>
      <c r="J54" s="34">
        <v>0.62515588464536243</v>
      </c>
      <c r="K54" s="34">
        <v>0.10418939984411535</v>
      </c>
      <c r="L54" s="35">
        <v>168</v>
      </c>
      <c r="M54" s="36">
        <v>0.65077636662513472</v>
      </c>
      <c r="N54" s="36">
        <v>0.73940067095838247</v>
      </c>
      <c r="O54" s="36">
        <v>0.80381325730577335</v>
      </c>
    </row>
    <row r="55" spans="1:15" s="19" customFormat="1" x14ac:dyDescent="0.25">
      <c r="A55" s="32" t="s">
        <v>50</v>
      </c>
      <c r="B55" s="32" t="s">
        <v>21</v>
      </c>
      <c r="C55" s="33">
        <v>2012</v>
      </c>
      <c r="D55" s="34">
        <v>64713</v>
      </c>
      <c r="E55" s="34">
        <v>0.73048691916616448</v>
      </c>
      <c r="F55" s="34">
        <v>0.63956237541143202</v>
      </c>
      <c r="G55" s="34">
        <v>9.092454375473244E-2</v>
      </c>
      <c r="H55" s="34">
        <v>0.36127207825321034</v>
      </c>
      <c r="I55" s="34">
        <v>0.36921484091295415</v>
      </c>
      <c r="J55" s="34">
        <v>0.63640999490056094</v>
      </c>
      <c r="K55" s="34">
        <v>9.4076924265603518E-2</v>
      </c>
      <c r="L55" s="35">
        <v>197</v>
      </c>
      <c r="M55" s="36">
        <v>0.65348837209302324</v>
      </c>
      <c r="N55" s="36">
        <v>0.74175824175824179</v>
      </c>
      <c r="O55" s="36">
        <v>0.8089887640449438</v>
      </c>
    </row>
    <row r="56" spans="1:15" x14ac:dyDescent="0.25">
      <c r="A56" s="32" t="s">
        <v>50</v>
      </c>
      <c r="B56" s="32" t="s">
        <v>22</v>
      </c>
      <c r="C56" s="33">
        <v>2012</v>
      </c>
      <c r="D56" s="34">
        <v>43662</v>
      </c>
      <c r="E56" s="34">
        <v>0.84948009710961481</v>
      </c>
      <c r="F56" s="34">
        <v>0.84289152843911885</v>
      </c>
      <c r="G56" s="34">
        <v>0.89577205882352939</v>
      </c>
      <c r="H56" s="34">
        <v>0.77375455650060754</v>
      </c>
      <c r="I56" s="34">
        <v>0.91696625806731058</v>
      </c>
      <c r="J56" s="34">
        <v>0.84209696491919594</v>
      </c>
      <c r="K56" s="34">
        <v>0.89958979846620291</v>
      </c>
      <c r="L56" s="35">
        <v>197</v>
      </c>
      <c r="M56" s="36">
        <v>0.79410427039448483</v>
      </c>
      <c r="N56" s="36">
        <v>0.84948918577237165</v>
      </c>
      <c r="O56" s="36">
        <v>0.89027901289461986</v>
      </c>
    </row>
    <row r="57" spans="1:15" s="23" customFormat="1" x14ac:dyDescent="0.25">
      <c r="A57" s="32" t="s">
        <v>50</v>
      </c>
      <c r="B57" s="32" t="s">
        <v>41</v>
      </c>
      <c r="C57" s="33">
        <v>2008</v>
      </c>
      <c r="D57" s="34">
        <v>46778</v>
      </c>
      <c r="E57" s="34">
        <v>0.32406259352687161</v>
      </c>
      <c r="F57" s="34">
        <v>0.24661165505151994</v>
      </c>
      <c r="G57" s="34">
        <v>7.7450938475351658E-2</v>
      </c>
      <c r="H57" s="34">
        <v>6.5757407328231224E-2</v>
      </c>
      <c r="I57" s="34">
        <v>0.2583051861986404</v>
      </c>
      <c r="J57" s="34">
        <v>0.25281115054085251</v>
      </c>
      <c r="K57" s="34">
        <v>7.125144298601907E-2</v>
      </c>
      <c r="L57" s="35">
        <v>196</v>
      </c>
      <c r="M57" s="36">
        <v>0.15818234109864826</v>
      </c>
      <c r="N57" s="36">
        <v>0.26817528735632179</v>
      </c>
      <c r="O57" s="36">
        <v>0.39425824175824176</v>
      </c>
    </row>
    <row r="58" spans="1:15" x14ac:dyDescent="0.25">
      <c r="A58" s="32" t="s">
        <v>51</v>
      </c>
      <c r="B58" s="32" t="s">
        <v>19</v>
      </c>
      <c r="C58" s="33">
        <v>2013</v>
      </c>
      <c r="D58" s="34">
        <v>126189</v>
      </c>
      <c r="E58" s="34">
        <v>0.72014993382941461</v>
      </c>
      <c r="F58" s="34">
        <v>0.59178692279041756</v>
      </c>
      <c r="G58" s="34">
        <v>0.12836301103899705</v>
      </c>
      <c r="H58" s="34">
        <v>0.2146225106784268</v>
      </c>
      <c r="I58" s="34">
        <v>0.50552742315098775</v>
      </c>
      <c r="J58" s="34">
        <v>0.55958918764710075</v>
      </c>
      <c r="K58" s="34">
        <v>0.16056074618231383</v>
      </c>
      <c r="L58" s="35">
        <v>328</v>
      </c>
      <c r="M58" s="36">
        <v>0.62782170657838776</v>
      </c>
      <c r="N58" s="36">
        <v>0.71592576291079812</v>
      </c>
      <c r="O58" s="36">
        <v>0.79626498422712944</v>
      </c>
    </row>
    <row r="59" spans="1:15" x14ac:dyDescent="0.25">
      <c r="A59" s="32" t="s">
        <v>51</v>
      </c>
      <c r="B59" s="32" t="s">
        <v>19</v>
      </c>
      <c r="C59" s="33">
        <v>2014</v>
      </c>
      <c r="D59" s="34">
        <v>110969</v>
      </c>
      <c r="E59" s="34">
        <v>0.7234362749957195</v>
      </c>
      <c r="F59" s="34">
        <v>0.59555371319918171</v>
      </c>
      <c r="G59" s="34">
        <v>0.12788256179653776</v>
      </c>
      <c r="H59" s="34">
        <v>0.21780857717020069</v>
      </c>
      <c r="I59" s="34">
        <v>0.50562769782551886</v>
      </c>
      <c r="J59" s="34">
        <v>0.56057097027097658</v>
      </c>
      <c r="K59" s="34">
        <v>0.16286530472474295</v>
      </c>
      <c r="L59" s="35">
        <v>301</v>
      </c>
      <c r="M59" s="36">
        <v>0.61479591836734693</v>
      </c>
      <c r="N59" s="36">
        <v>0.71585903083700442</v>
      </c>
      <c r="O59" s="36">
        <v>0.79673321234119787</v>
      </c>
    </row>
    <row r="60" spans="1:15" x14ac:dyDescent="0.25">
      <c r="A60" s="32" t="s">
        <v>51</v>
      </c>
      <c r="B60" s="32" t="s">
        <v>20</v>
      </c>
      <c r="C60" s="33">
        <v>2012</v>
      </c>
      <c r="D60" s="34">
        <v>122729</v>
      </c>
      <c r="E60" s="34">
        <v>0.7574330435349429</v>
      </c>
      <c r="F60" s="34">
        <v>0.62850670990556434</v>
      </c>
      <c r="G60" s="34">
        <v>0.12892633362937855</v>
      </c>
      <c r="H60" s="34">
        <v>0.25947412591970925</v>
      </c>
      <c r="I60" s="34">
        <v>0.49795891761523359</v>
      </c>
      <c r="J60" s="34">
        <v>0.60392409292017368</v>
      </c>
      <c r="K60" s="34">
        <v>0.15350895061476913</v>
      </c>
      <c r="L60" s="35">
        <v>318</v>
      </c>
      <c r="M60" s="36">
        <v>0.67419354838709677</v>
      </c>
      <c r="N60" s="36">
        <v>0.75929426893401408</v>
      </c>
      <c r="O60" s="36">
        <v>0.82899628252788105</v>
      </c>
    </row>
    <row r="61" spans="1:15" x14ac:dyDescent="0.25">
      <c r="A61" s="32" t="s">
        <v>51</v>
      </c>
      <c r="B61" s="32" t="s">
        <v>20</v>
      </c>
      <c r="C61" s="33">
        <v>2013</v>
      </c>
      <c r="D61" s="34">
        <v>126189</v>
      </c>
      <c r="E61" s="34">
        <v>0.7574273510369367</v>
      </c>
      <c r="F61" s="34">
        <v>0.62452353216207435</v>
      </c>
      <c r="G61" s="34">
        <v>0.1329038188748623</v>
      </c>
      <c r="H61" s="34">
        <v>0.23729485137373305</v>
      </c>
      <c r="I61" s="34">
        <v>0.52013249966320363</v>
      </c>
      <c r="J61" s="34">
        <v>0.59117672697303247</v>
      </c>
      <c r="K61" s="34">
        <v>0.16625062406390415</v>
      </c>
      <c r="L61" s="35">
        <v>328</v>
      </c>
      <c r="M61" s="36">
        <v>0.66987811193297309</v>
      </c>
      <c r="N61" s="36">
        <v>0.75576559406671984</v>
      </c>
      <c r="O61" s="36">
        <v>0.83117925691025496</v>
      </c>
    </row>
    <row r="62" spans="1:15" x14ac:dyDescent="0.25">
      <c r="A62" s="32" t="s">
        <v>51</v>
      </c>
      <c r="B62" s="32" t="s">
        <v>21</v>
      </c>
      <c r="C62" s="33">
        <v>2011</v>
      </c>
      <c r="D62" s="34">
        <v>123776</v>
      </c>
      <c r="E62" s="34">
        <v>0.80141546018614274</v>
      </c>
      <c r="F62" s="34">
        <v>0.66892612461220269</v>
      </c>
      <c r="G62" s="34">
        <v>0.13248933557394002</v>
      </c>
      <c r="H62" s="34">
        <v>0.28919984488107547</v>
      </c>
      <c r="I62" s="34">
        <v>0.51221561530506721</v>
      </c>
      <c r="J62" s="34">
        <v>0.64333150206825229</v>
      </c>
      <c r="K62" s="34">
        <v>0.15808395811789039</v>
      </c>
      <c r="L62" s="35">
        <v>323</v>
      </c>
      <c r="M62" s="36">
        <v>0.72075471698113203</v>
      </c>
      <c r="N62" s="36">
        <v>0.80506329113924047</v>
      </c>
      <c r="O62" s="36">
        <v>0.86906584992343028</v>
      </c>
    </row>
    <row r="63" spans="1:15" x14ac:dyDescent="0.25">
      <c r="A63" s="32" t="s">
        <v>51</v>
      </c>
      <c r="B63" s="32" t="s">
        <v>21</v>
      </c>
      <c r="C63" s="33">
        <v>2012</v>
      </c>
      <c r="D63" s="34">
        <v>122729</v>
      </c>
      <c r="E63" s="34">
        <v>0.80164427315467413</v>
      </c>
      <c r="F63" s="34">
        <v>0.66632173324968014</v>
      </c>
      <c r="G63" s="34">
        <v>0.13532253990499393</v>
      </c>
      <c r="H63" s="34">
        <v>0.28912481972475945</v>
      </c>
      <c r="I63" s="34">
        <v>0.51251945342991467</v>
      </c>
      <c r="J63" s="34">
        <v>0.63950655509292831</v>
      </c>
      <c r="K63" s="34">
        <v>0.16213771806174579</v>
      </c>
      <c r="L63" s="35">
        <v>318</v>
      </c>
      <c r="M63" s="36">
        <v>0.72535211267605637</v>
      </c>
      <c r="N63" s="36">
        <v>0.80736153857481563</v>
      </c>
      <c r="O63" s="36">
        <v>0.86804451510333869</v>
      </c>
    </row>
    <row r="64" spans="1:15" s="19" customFormat="1" x14ac:dyDescent="0.25">
      <c r="A64" s="32" t="s">
        <v>51</v>
      </c>
      <c r="B64" s="32" t="s">
        <v>22</v>
      </c>
      <c r="C64" s="33">
        <v>2012</v>
      </c>
      <c r="D64" s="34">
        <v>92959</v>
      </c>
      <c r="E64" s="34">
        <v>0.88962876106670685</v>
      </c>
      <c r="F64" s="34">
        <v>0.88190987347023442</v>
      </c>
      <c r="G64" s="34">
        <v>0.92725778929406555</v>
      </c>
      <c r="H64" s="34">
        <v>0.79415920866698064</v>
      </c>
      <c r="I64" s="34">
        <v>0.93937559315377817</v>
      </c>
      <c r="J64" s="34">
        <v>0.88030059768750257</v>
      </c>
      <c r="K64" s="34">
        <v>0.92632696390658176</v>
      </c>
      <c r="L64" s="35">
        <v>318</v>
      </c>
      <c r="M64" s="36">
        <v>0.839622641509434</v>
      </c>
      <c r="N64" s="36">
        <v>0.88804529476171268</v>
      </c>
      <c r="O64" s="36">
        <v>0.92469352014010509</v>
      </c>
    </row>
    <row r="65" spans="1:15" s="23" customFormat="1" x14ac:dyDescent="0.25">
      <c r="A65" s="32" t="s">
        <v>51</v>
      </c>
      <c r="B65" s="32" t="s">
        <v>41</v>
      </c>
      <c r="C65" s="33">
        <v>2008</v>
      </c>
      <c r="D65" s="34">
        <v>126356</v>
      </c>
      <c r="E65" s="34">
        <v>0.46747285447465892</v>
      </c>
      <c r="F65" s="34">
        <v>0.36071100699610625</v>
      </c>
      <c r="G65" s="34">
        <v>0.10676184747855266</v>
      </c>
      <c r="H65" s="34">
        <v>7.4511697109753389E-2</v>
      </c>
      <c r="I65" s="34">
        <v>0.3929611573649055</v>
      </c>
      <c r="J65" s="34">
        <v>0.35608914495552252</v>
      </c>
      <c r="K65" s="34">
        <v>0.11138370951913641</v>
      </c>
      <c r="L65" s="35">
        <v>338</v>
      </c>
      <c r="M65" s="36">
        <v>0.34510869565217389</v>
      </c>
      <c r="N65" s="36">
        <v>0.44844623142973972</v>
      </c>
      <c r="O65" s="36">
        <v>0.55000000000000004</v>
      </c>
    </row>
    <row r="66" spans="1:15" x14ac:dyDescent="0.25">
      <c r="A66" s="32" t="s">
        <v>52</v>
      </c>
      <c r="B66" s="32" t="s">
        <v>19</v>
      </c>
      <c r="C66" s="33">
        <v>2013</v>
      </c>
      <c r="D66" s="34">
        <v>47357</v>
      </c>
      <c r="E66" s="34">
        <v>0.66368224338534954</v>
      </c>
      <c r="F66" s="34">
        <v>0.55552505437422139</v>
      </c>
      <c r="G66" s="34">
        <v>0.10815718901112824</v>
      </c>
      <c r="H66" s="34">
        <v>0.26743670418311971</v>
      </c>
      <c r="I66" s="34">
        <v>0.39624553920222988</v>
      </c>
      <c r="J66" s="34">
        <v>0.54709968959182376</v>
      </c>
      <c r="K66" s="34">
        <v>0.11658255379352578</v>
      </c>
      <c r="L66" s="35">
        <v>113</v>
      </c>
      <c r="M66" s="36">
        <v>0.5823223570190641</v>
      </c>
      <c r="N66" s="36">
        <v>0.67090216010165182</v>
      </c>
      <c r="O66" s="36">
        <v>0.72499999999999998</v>
      </c>
    </row>
    <row r="67" spans="1:15" x14ac:dyDescent="0.25">
      <c r="A67" s="32" t="s">
        <v>52</v>
      </c>
      <c r="B67" s="32" t="s">
        <v>19</v>
      </c>
      <c r="C67" s="33">
        <v>2014</v>
      </c>
      <c r="D67" s="34">
        <v>42490</v>
      </c>
      <c r="E67" s="34">
        <v>0.65217698281948688</v>
      </c>
      <c r="F67" s="34">
        <v>0.55836667451164979</v>
      </c>
      <c r="G67" s="34">
        <v>9.381030830783714E-2</v>
      </c>
      <c r="H67" s="34">
        <v>0.27357025182395855</v>
      </c>
      <c r="I67" s="34">
        <v>0.37860673099552838</v>
      </c>
      <c r="J67" s="34">
        <v>0.53953871499176276</v>
      </c>
      <c r="K67" s="34">
        <v>0.11263826782772417</v>
      </c>
      <c r="L67" s="35">
        <v>101</v>
      </c>
      <c r="M67" s="36">
        <v>0.56896551724137934</v>
      </c>
      <c r="N67" s="36">
        <v>0.64502164502164505</v>
      </c>
      <c r="O67" s="36">
        <v>0.71687840290381122</v>
      </c>
    </row>
    <row r="68" spans="1:15" x14ac:dyDescent="0.25">
      <c r="A68" s="32" t="s">
        <v>52</v>
      </c>
      <c r="B68" s="32" t="s">
        <v>20</v>
      </c>
      <c r="C68" s="33">
        <v>2012</v>
      </c>
      <c r="D68" s="34">
        <v>67427</v>
      </c>
      <c r="E68" s="34">
        <v>0.68491850445667168</v>
      </c>
      <c r="F68" s="34">
        <v>0.59700120129918277</v>
      </c>
      <c r="G68" s="34">
        <v>8.7917303157488844E-2</v>
      </c>
      <c r="H68" s="34">
        <v>0.33135094250077862</v>
      </c>
      <c r="I68" s="34">
        <v>0.35356756195589306</v>
      </c>
      <c r="J68" s="34">
        <v>0.58917051032968992</v>
      </c>
      <c r="K68" s="34">
        <v>9.5747994126981775E-2</v>
      </c>
      <c r="L68" s="35">
        <v>159</v>
      </c>
      <c r="M68" s="36">
        <v>0.6132075471698113</v>
      </c>
      <c r="N68" s="36">
        <v>0.69617224880382778</v>
      </c>
      <c r="O68" s="36">
        <v>0.75646551724137934</v>
      </c>
    </row>
    <row r="69" spans="1:15" x14ac:dyDescent="0.25">
      <c r="A69" s="32" t="s">
        <v>52</v>
      </c>
      <c r="B69" s="32" t="s">
        <v>20</v>
      </c>
      <c r="C69" s="33">
        <v>2013</v>
      </c>
      <c r="D69" s="34">
        <v>47357</v>
      </c>
      <c r="E69" s="34">
        <v>0.71600819308655528</v>
      </c>
      <c r="F69" s="34">
        <v>0.60347995016576217</v>
      </c>
      <c r="G69" s="34">
        <v>0.11252824292079312</v>
      </c>
      <c r="H69" s="34">
        <v>0.30335536457123552</v>
      </c>
      <c r="I69" s="34">
        <v>0.41265282851531981</v>
      </c>
      <c r="J69" s="34">
        <v>0.59328082437654417</v>
      </c>
      <c r="K69" s="34">
        <v>0.12272736871001119</v>
      </c>
      <c r="L69" s="35">
        <v>113</v>
      </c>
      <c r="M69" s="36">
        <v>0.62396694214876036</v>
      </c>
      <c r="N69" s="36">
        <v>0.72865013774104681</v>
      </c>
      <c r="O69" s="36">
        <v>0.77543859649122804</v>
      </c>
    </row>
    <row r="70" spans="1:15" x14ac:dyDescent="0.25">
      <c r="A70" s="32" t="s">
        <v>52</v>
      </c>
      <c r="B70" s="32" t="s">
        <v>21</v>
      </c>
      <c r="C70" s="33">
        <v>2011</v>
      </c>
      <c r="D70" s="34">
        <v>48520</v>
      </c>
      <c r="E70" s="34">
        <v>0.74558944765045343</v>
      </c>
      <c r="F70" s="34">
        <v>0.63421269579554818</v>
      </c>
      <c r="G70" s="34">
        <v>0.1113767518549052</v>
      </c>
      <c r="H70" s="34">
        <v>0.33759274525968674</v>
      </c>
      <c r="I70" s="34">
        <v>0.40799670239076669</v>
      </c>
      <c r="J70" s="34">
        <v>0.62056883759274528</v>
      </c>
      <c r="K70" s="34">
        <v>0.12502061005770815</v>
      </c>
      <c r="L70" s="35">
        <v>112</v>
      </c>
      <c r="M70" s="36">
        <v>0.68232767446014175</v>
      </c>
      <c r="N70" s="36">
        <v>0.74543189368770757</v>
      </c>
      <c r="O70" s="36">
        <v>0.79991006178168056</v>
      </c>
    </row>
    <row r="71" spans="1:15" x14ac:dyDescent="0.25">
      <c r="A71" s="32" t="s">
        <v>52</v>
      </c>
      <c r="B71" s="32" t="s">
        <v>21</v>
      </c>
      <c r="C71" s="33">
        <v>2012</v>
      </c>
      <c r="D71" s="34">
        <v>67427</v>
      </c>
      <c r="E71" s="34">
        <v>0.742803328043662</v>
      </c>
      <c r="F71" s="34">
        <v>0.64840494164058904</v>
      </c>
      <c r="G71" s="34">
        <v>9.4398386403072951E-2</v>
      </c>
      <c r="H71" s="34">
        <v>0.37686683376095631</v>
      </c>
      <c r="I71" s="34">
        <v>0.36593649428270575</v>
      </c>
      <c r="J71" s="34">
        <v>0.63904667269788062</v>
      </c>
      <c r="K71" s="34">
        <v>0.10375665534578137</v>
      </c>
      <c r="L71" s="35">
        <v>159</v>
      </c>
      <c r="M71" s="36">
        <v>0.68339768339768336</v>
      </c>
      <c r="N71" s="36">
        <v>0.75</v>
      </c>
      <c r="O71" s="36">
        <v>0.80830670926517567</v>
      </c>
    </row>
    <row r="72" spans="1:15" x14ac:dyDescent="0.25">
      <c r="A72" s="32" t="s">
        <v>52</v>
      </c>
      <c r="B72" s="32" t="s">
        <v>22</v>
      </c>
      <c r="C72" s="33">
        <v>2012</v>
      </c>
      <c r="D72" s="34">
        <v>46182</v>
      </c>
      <c r="E72" s="34">
        <v>0.86455761985189039</v>
      </c>
      <c r="F72" s="34">
        <v>0.85825011179013266</v>
      </c>
      <c r="G72" s="34">
        <v>0.90738866396761131</v>
      </c>
      <c r="H72" s="34">
        <v>0.79187181093903858</v>
      </c>
      <c r="I72" s="34">
        <v>0.93267617449664431</v>
      </c>
      <c r="J72" s="34">
        <v>0.85747369480944469</v>
      </c>
      <c r="K72" s="34">
        <v>0.90814745972738542</v>
      </c>
      <c r="L72" s="35">
        <v>159</v>
      </c>
      <c r="M72" s="36">
        <v>0.82901554404145072</v>
      </c>
      <c r="N72" s="36">
        <v>0.86449160035366934</v>
      </c>
      <c r="O72" s="36">
        <v>0.89525691699604748</v>
      </c>
    </row>
    <row r="73" spans="1:15" s="23" customFormat="1" x14ac:dyDescent="0.25">
      <c r="A73" s="32" t="s">
        <v>52</v>
      </c>
      <c r="B73" s="32" t="s">
        <v>41</v>
      </c>
      <c r="C73" s="33">
        <v>2008</v>
      </c>
      <c r="D73" s="34">
        <v>44425</v>
      </c>
      <c r="E73" s="34">
        <v>0.33337084974676423</v>
      </c>
      <c r="F73" s="34">
        <v>0.25490151941474393</v>
      </c>
      <c r="G73" s="34">
        <v>7.8469330332020262E-2</v>
      </c>
      <c r="H73" s="34">
        <v>7.7276308384918405E-2</v>
      </c>
      <c r="I73" s="34">
        <v>0.25609454136184578</v>
      </c>
      <c r="J73" s="34">
        <v>0.25350590883511537</v>
      </c>
      <c r="K73" s="34">
        <v>7.9864940911648849E-2</v>
      </c>
      <c r="L73" s="35">
        <v>112</v>
      </c>
      <c r="M73" s="36">
        <v>0.23550094243874148</v>
      </c>
      <c r="N73" s="36">
        <v>0.3075955675422139</v>
      </c>
      <c r="O73" s="36">
        <v>0.39047400123848308</v>
      </c>
    </row>
    <row r="74" spans="1:15" s="19" customFormat="1" x14ac:dyDescent="0.25">
      <c r="A74" s="32" t="s">
        <v>53</v>
      </c>
      <c r="B74" s="32" t="s">
        <v>19</v>
      </c>
      <c r="C74" s="33">
        <v>2013</v>
      </c>
      <c r="D74" s="34">
        <v>238396</v>
      </c>
      <c r="E74" s="34">
        <v>0.74347304484974586</v>
      </c>
      <c r="F74" s="34">
        <v>0.58198963069850163</v>
      </c>
      <c r="G74" s="34">
        <v>0.16148341415124415</v>
      </c>
      <c r="H74" s="34">
        <v>0.21869494454604943</v>
      </c>
      <c r="I74" s="34">
        <v>0.52477810030369632</v>
      </c>
      <c r="J74" s="34">
        <v>0.55731220322488628</v>
      </c>
      <c r="K74" s="34">
        <v>0.18616084162485949</v>
      </c>
      <c r="L74" s="35">
        <v>626</v>
      </c>
      <c r="M74" s="36">
        <v>0.66666666666666663</v>
      </c>
      <c r="N74" s="36">
        <v>0.7521594684385382</v>
      </c>
      <c r="O74" s="36">
        <v>0.82196969696969702</v>
      </c>
    </row>
    <row r="75" spans="1:15" x14ac:dyDescent="0.25">
      <c r="A75" s="32" t="s">
        <v>53</v>
      </c>
      <c r="B75" s="32" t="s">
        <v>19</v>
      </c>
      <c r="C75" s="33">
        <v>2014</v>
      </c>
      <c r="D75" s="34">
        <v>198123</v>
      </c>
      <c r="E75" s="34">
        <v>0.73824341444456221</v>
      </c>
      <c r="F75" s="34">
        <v>0.5835163004800048</v>
      </c>
      <c r="G75" s="34">
        <v>0.15472711396455738</v>
      </c>
      <c r="H75" s="34">
        <v>0.21309489559516059</v>
      </c>
      <c r="I75" s="34">
        <v>0.52514851884940161</v>
      </c>
      <c r="J75" s="34">
        <v>0.55300999883910495</v>
      </c>
      <c r="K75" s="34">
        <v>0.18523341560545722</v>
      </c>
      <c r="L75" s="35">
        <v>545</v>
      </c>
      <c r="M75" s="36">
        <v>0.63375796178343946</v>
      </c>
      <c r="N75" s="36">
        <v>0.74910394265232971</v>
      </c>
      <c r="O75" s="36">
        <v>0.81481481481481477</v>
      </c>
    </row>
    <row r="76" spans="1:15" x14ac:dyDescent="0.25">
      <c r="A76" s="32" t="s">
        <v>53</v>
      </c>
      <c r="B76" s="32" t="s">
        <v>20</v>
      </c>
      <c r="C76" s="33">
        <v>2012</v>
      </c>
      <c r="D76" s="34">
        <v>213537</v>
      </c>
      <c r="E76" s="34">
        <v>0.7811573638292193</v>
      </c>
      <c r="F76" s="34">
        <v>0.60710790167511952</v>
      </c>
      <c r="G76" s="34">
        <v>0.17404946215409975</v>
      </c>
      <c r="H76" s="34">
        <v>0.23840364901632971</v>
      </c>
      <c r="I76" s="34">
        <v>0.54275371481288959</v>
      </c>
      <c r="J76" s="34">
        <v>0.58322445290511715</v>
      </c>
      <c r="K76" s="34">
        <v>0.19793291092410215</v>
      </c>
      <c r="L76" s="35">
        <v>550</v>
      </c>
      <c r="M76" s="36">
        <v>0.71725032425421531</v>
      </c>
      <c r="N76" s="36">
        <v>0.79379437602791925</v>
      </c>
      <c r="O76" s="36">
        <v>0.85276073619631898</v>
      </c>
    </row>
    <row r="77" spans="1:15" x14ac:dyDescent="0.25">
      <c r="A77" s="32" t="s">
        <v>53</v>
      </c>
      <c r="B77" s="32" t="s">
        <v>20</v>
      </c>
      <c r="C77" s="33">
        <v>2013</v>
      </c>
      <c r="D77" s="34">
        <v>238396</v>
      </c>
      <c r="E77" s="34">
        <v>0.77872950888437731</v>
      </c>
      <c r="F77" s="34">
        <v>0.61262772865316528</v>
      </c>
      <c r="G77" s="34">
        <v>0.16610178023121194</v>
      </c>
      <c r="H77" s="34">
        <v>0.24004177922448364</v>
      </c>
      <c r="I77" s="34">
        <v>0.53868772965989364</v>
      </c>
      <c r="J77" s="34">
        <v>0.5869561569824997</v>
      </c>
      <c r="K77" s="34">
        <v>0.19177335190187755</v>
      </c>
      <c r="L77" s="35">
        <v>626</v>
      </c>
      <c r="M77" s="36">
        <v>0.71135940409683429</v>
      </c>
      <c r="N77" s="36">
        <v>0.78886722110696872</v>
      </c>
      <c r="O77" s="36">
        <v>0.848314606741573</v>
      </c>
    </row>
    <row r="78" spans="1:15" x14ac:dyDescent="0.25">
      <c r="A78" s="32" t="s">
        <v>53</v>
      </c>
      <c r="B78" s="32" t="s">
        <v>21</v>
      </c>
      <c r="C78" s="33">
        <v>2011</v>
      </c>
      <c r="D78" s="34">
        <v>213372</v>
      </c>
      <c r="E78" s="34">
        <v>0.81364471439551578</v>
      </c>
      <c r="F78" s="34">
        <v>0.63637215754644472</v>
      </c>
      <c r="G78" s="34">
        <v>0.17727255684907112</v>
      </c>
      <c r="H78" s="34">
        <v>0.25955139380987197</v>
      </c>
      <c r="I78" s="34">
        <v>0.55409332058564387</v>
      </c>
      <c r="J78" s="34">
        <v>0.6138340550775172</v>
      </c>
      <c r="K78" s="34">
        <v>0.1998106593179986</v>
      </c>
      <c r="L78" s="35">
        <v>553</v>
      </c>
      <c r="M78" s="36">
        <v>0.75197889182058042</v>
      </c>
      <c r="N78" s="36">
        <v>0.82442748091603058</v>
      </c>
      <c r="O78" s="36">
        <v>0.88095238095238093</v>
      </c>
    </row>
    <row r="79" spans="1:15" x14ac:dyDescent="0.25">
      <c r="A79" s="32" t="s">
        <v>53</v>
      </c>
      <c r="B79" s="32" t="s">
        <v>21</v>
      </c>
      <c r="C79" s="33">
        <v>2012</v>
      </c>
      <c r="D79" s="34">
        <v>213537</v>
      </c>
      <c r="E79" s="34">
        <v>0.82082262090410563</v>
      </c>
      <c r="F79" s="34">
        <v>0.63999213251099341</v>
      </c>
      <c r="G79" s="34">
        <v>0.18083048839311219</v>
      </c>
      <c r="H79" s="34">
        <v>0.26352810051653813</v>
      </c>
      <c r="I79" s="34">
        <v>0.55729452038756755</v>
      </c>
      <c r="J79" s="34">
        <v>0.61438532900621434</v>
      </c>
      <c r="K79" s="34">
        <v>0.20643729189789123</v>
      </c>
      <c r="L79" s="35">
        <v>550</v>
      </c>
      <c r="M79" s="36">
        <v>0.76363636363636367</v>
      </c>
      <c r="N79" s="36">
        <v>0.83475485560485918</v>
      </c>
      <c r="O79" s="36">
        <v>0.88686868686868692</v>
      </c>
    </row>
    <row r="80" spans="1:15" x14ac:dyDescent="0.25">
      <c r="A80" s="32" t="s">
        <v>53</v>
      </c>
      <c r="B80" s="32" t="s">
        <v>22</v>
      </c>
      <c r="C80" s="33">
        <v>2012</v>
      </c>
      <c r="D80" s="34">
        <v>166806</v>
      </c>
      <c r="E80" s="34">
        <v>0.8938287591573445</v>
      </c>
      <c r="F80" s="34">
        <v>0.88104751619870414</v>
      </c>
      <c r="G80" s="34">
        <v>0.93841145132648118</v>
      </c>
      <c r="H80" s="34">
        <v>0.78427752023257646</v>
      </c>
      <c r="I80" s="34">
        <v>0.9419489551157052</v>
      </c>
      <c r="J80" s="34">
        <v>0.87735667255500238</v>
      </c>
      <c r="K80" s="34">
        <v>0.9423650215303081</v>
      </c>
      <c r="L80" s="35">
        <v>550</v>
      </c>
      <c r="M80" s="36">
        <v>0.85909090909090913</v>
      </c>
      <c r="N80" s="36">
        <v>0.90179810182312059</v>
      </c>
      <c r="O80" s="36">
        <v>0.93406593406593408</v>
      </c>
    </row>
    <row r="81" spans="1:15" s="23" customFormat="1" x14ac:dyDescent="0.25">
      <c r="A81" s="32" t="s">
        <v>53</v>
      </c>
      <c r="B81" s="32" t="s">
        <v>41</v>
      </c>
      <c r="C81" s="33">
        <v>2008</v>
      </c>
      <c r="D81" s="34">
        <v>200168</v>
      </c>
      <c r="E81" s="34">
        <v>0.50430138683505854</v>
      </c>
      <c r="F81" s="34">
        <v>0.36664701650613485</v>
      </c>
      <c r="G81" s="34">
        <v>0.13765437032892369</v>
      </c>
      <c r="H81" s="34">
        <v>8.3764637704328362E-2</v>
      </c>
      <c r="I81" s="34">
        <v>0.42053674913073019</v>
      </c>
      <c r="J81" s="34">
        <v>0.36864034211262542</v>
      </c>
      <c r="K81" s="34">
        <v>0.13566104472243315</v>
      </c>
      <c r="L81" s="35">
        <v>530</v>
      </c>
      <c r="M81" s="36">
        <v>0.36416184971098264</v>
      </c>
      <c r="N81" s="36">
        <v>0.49969173859432803</v>
      </c>
      <c r="O81" s="36">
        <v>0.61172161172161177</v>
      </c>
    </row>
    <row r="82" spans="1:15" x14ac:dyDescent="0.25">
      <c r="A82" s="32" t="s">
        <v>56</v>
      </c>
      <c r="B82" s="32" t="s">
        <v>19</v>
      </c>
      <c r="C82" s="33">
        <v>2013</v>
      </c>
      <c r="D82" s="34">
        <v>7435</v>
      </c>
      <c r="E82" s="34">
        <v>0.65245460659045063</v>
      </c>
      <c r="F82" s="34">
        <v>0.58157363819771357</v>
      </c>
      <c r="G82" s="34">
        <v>7.0880968392737054E-2</v>
      </c>
      <c r="H82" s="34">
        <v>0.28715534633490247</v>
      </c>
      <c r="I82" s="34">
        <v>0.3652992602555481</v>
      </c>
      <c r="J82" s="34">
        <v>0.56072629455279088</v>
      </c>
      <c r="K82" s="34">
        <v>9.1728312037659715E-2</v>
      </c>
      <c r="L82" s="35">
        <v>29</v>
      </c>
      <c r="M82" s="36">
        <v>0.5</v>
      </c>
      <c r="N82" s="36">
        <v>0.6310679611650486</v>
      </c>
      <c r="O82" s="36">
        <v>0.72291666666666665</v>
      </c>
    </row>
    <row r="83" spans="1:15" s="19" customFormat="1" x14ac:dyDescent="0.25">
      <c r="A83" s="32" t="s">
        <v>56</v>
      </c>
      <c r="B83" s="32" t="s">
        <v>19</v>
      </c>
      <c r="C83" s="33">
        <v>2014</v>
      </c>
      <c r="D83" s="34">
        <v>7102</v>
      </c>
      <c r="E83" s="34">
        <v>0.66826246127851308</v>
      </c>
      <c r="F83" s="34">
        <v>0.60292875246409461</v>
      </c>
      <c r="G83" s="34">
        <v>6.5333708814418467E-2</v>
      </c>
      <c r="H83" s="34">
        <v>0.31624894395944803</v>
      </c>
      <c r="I83" s="34">
        <v>0.35201351731906505</v>
      </c>
      <c r="J83" s="34">
        <v>0.58251196845958886</v>
      </c>
      <c r="K83" s="34">
        <v>8.5750492818924245E-2</v>
      </c>
      <c r="L83" s="35">
        <v>22</v>
      </c>
      <c r="M83" s="36">
        <v>0.58823529411764708</v>
      </c>
      <c r="N83" s="36">
        <v>0.65391269630023952</v>
      </c>
      <c r="O83" s="36">
        <v>0.70893970893970892</v>
      </c>
    </row>
    <row r="84" spans="1:15" x14ac:dyDescent="0.25">
      <c r="A84" s="32" t="s">
        <v>56</v>
      </c>
      <c r="B84" s="32" t="s">
        <v>20</v>
      </c>
      <c r="C84" s="33">
        <v>2012</v>
      </c>
      <c r="D84" s="34">
        <v>22427</v>
      </c>
      <c r="E84" s="34">
        <v>0.63124804922637889</v>
      </c>
      <c r="F84" s="34">
        <v>0.56521157533330357</v>
      </c>
      <c r="G84" s="34">
        <v>6.6036473893075306E-2</v>
      </c>
      <c r="H84" s="34">
        <v>0.29625005573638918</v>
      </c>
      <c r="I84" s="34">
        <v>0.33499799348998976</v>
      </c>
      <c r="J84" s="34">
        <v>0.55995006019530036</v>
      </c>
      <c r="K84" s="34">
        <v>7.1297989031078604E-2</v>
      </c>
      <c r="L84" s="35">
        <v>66</v>
      </c>
      <c r="M84" s="36">
        <v>0.58679706601466997</v>
      </c>
      <c r="N84" s="36">
        <v>0.66454352441613584</v>
      </c>
      <c r="O84" s="36">
        <v>0.73745173745173742</v>
      </c>
    </row>
    <row r="85" spans="1:15" x14ac:dyDescent="0.25">
      <c r="A85" s="32" t="s">
        <v>56</v>
      </c>
      <c r="B85" s="32" t="s">
        <v>20</v>
      </c>
      <c r="C85" s="33">
        <v>2013</v>
      </c>
      <c r="D85" s="34">
        <v>7435</v>
      </c>
      <c r="E85" s="34">
        <v>0.70558170813718901</v>
      </c>
      <c r="F85" s="34">
        <v>0.62905178211163415</v>
      </c>
      <c r="G85" s="34">
        <v>7.6529926025554806E-2</v>
      </c>
      <c r="H85" s="34">
        <v>0.32427706792199057</v>
      </c>
      <c r="I85" s="34">
        <v>0.38130464021519839</v>
      </c>
      <c r="J85" s="34">
        <v>0.60887693342299931</v>
      </c>
      <c r="K85" s="34">
        <v>9.6704774714189645E-2</v>
      </c>
      <c r="L85" s="35">
        <v>29</v>
      </c>
      <c r="M85" s="36">
        <v>0.57875457875457881</v>
      </c>
      <c r="N85" s="36">
        <v>0.6785714285714286</v>
      </c>
      <c r="O85" s="36">
        <v>0.77366863905325445</v>
      </c>
    </row>
    <row r="86" spans="1:15" x14ac:dyDescent="0.25">
      <c r="A86" s="32" t="s">
        <v>56</v>
      </c>
      <c r="B86" s="32" t="s">
        <v>21</v>
      </c>
      <c r="C86" s="33">
        <v>2011</v>
      </c>
      <c r="D86" s="34">
        <v>15404</v>
      </c>
      <c r="E86" s="34">
        <v>0.74201506102311088</v>
      </c>
      <c r="F86" s="34">
        <v>0.65534925993248505</v>
      </c>
      <c r="G86" s="34">
        <v>8.6665801090625813E-2</v>
      </c>
      <c r="H86" s="34">
        <v>0.35179174240457023</v>
      </c>
      <c r="I86" s="34">
        <v>0.39022331861854065</v>
      </c>
      <c r="J86" s="34">
        <v>0.64846793040768635</v>
      </c>
      <c r="K86" s="34">
        <v>9.3547130615424565E-2</v>
      </c>
      <c r="L86" s="35">
        <v>47</v>
      </c>
      <c r="M86" s="36">
        <v>0.66666666666666663</v>
      </c>
      <c r="N86" s="36">
        <v>0.74251497005988021</v>
      </c>
      <c r="O86" s="36">
        <v>0.78260869565217395</v>
      </c>
    </row>
    <row r="87" spans="1:15" x14ac:dyDescent="0.25">
      <c r="A87" s="32" t="s">
        <v>56</v>
      </c>
      <c r="B87" s="32" t="s">
        <v>21</v>
      </c>
      <c r="C87" s="33">
        <v>2012</v>
      </c>
      <c r="D87" s="34">
        <v>22427</v>
      </c>
      <c r="E87" s="34">
        <v>0.68497792838988714</v>
      </c>
      <c r="F87" s="34">
        <v>0.61167342934855307</v>
      </c>
      <c r="G87" s="34">
        <v>7.3304499041334112E-2</v>
      </c>
      <c r="H87" s="34">
        <v>0.33593436482810896</v>
      </c>
      <c r="I87" s="34">
        <v>0.34904356356177824</v>
      </c>
      <c r="J87" s="34">
        <v>0.60453917153431136</v>
      </c>
      <c r="K87" s="34">
        <v>8.0438756855575874E-2</v>
      </c>
      <c r="L87" s="35">
        <v>66</v>
      </c>
      <c r="M87" s="36">
        <v>0.65346534653465349</v>
      </c>
      <c r="N87" s="36">
        <v>0.7183093973375303</v>
      </c>
      <c r="O87" s="36">
        <v>0.78947368421052633</v>
      </c>
    </row>
    <row r="88" spans="1:15" x14ac:dyDescent="0.25">
      <c r="A88" s="32" t="s">
        <v>56</v>
      </c>
      <c r="B88" s="32" t="s">
        <v>22</v>
      </c>
      <c r="C88" s="33">
        <v>2012</v>
      </c>
      <c r="D88" s="34">
        <v>14157</v>
      </c>
      <c r="E88" s="34">
        <v>0.83944338489793036</v>
      </c>
      <c r="F88" s="34">
        <v>0.8371726096560429</v>
      </c>
      <c r="G88" s="34">
        <v>0.85887913571910868</v>
      </c>
      <c r="H88" s="34">
        <v>0.76128838049367853</v>
      </c>
      <c r="I88" s="34">
        <v>0.90855849860242244</v>
      </c>
      <c r="J88" s="34">
        <v>0.83691670648192384</v>
      </c>
      <c r="K88" s="34">
        <v>0.85928705440900566</v>
      </c>
      <c r="L88" s="35">
        <v>66</v>
      </c>
      <c r="M88" s="36">
        <v>0.79583333333333328</v>
      </c>
      <c r="N88" s="36">
        <v>0.83174603174603179</v>
      </c>
      <c r="O88" s="36">
        <v>0.87431693989071035</v>
      </c>
    </row>
    <row r="89" spans="1:15" s="23" customFormat="1" x14ac:dyDescent="0.25">
      <c r="A89" s="32" t="s">
        <v>56</v>
      </c>
      <c r="B89" s="32" t="s">
        <v>41</v>
      </c>
      <c r="C89" s="33">
        <v>2008</v>
      </c>
      <c r="D89" s="34">
        <v>8225</v>
      </c>
      <c r="E89" s="34">
        <v>0.29920972644376898</v>
      </c>
      <c r="F89" s="34">
        <v>0.23768996960486322</v>
      </c>
      <c r="G89" s="34">
        <v>6.1519756838905773E-2</v>
      </c>
      <c r="H89" s="34">
        <v>7.8905775075987838E-2</v>
      </c>
      <c r="I89" s="34">
        <v>0.22030395136778116</v>
      </c>
      <c r="J89" s="34">
        <v>0.24279635258358662</v>
      </c>
      <c r="K89" s="34">
        <v>5.6413373860182373E-2</v>
      </c>
      <c r="L89" s="35">
        <v>31</v>
      </c>
      <c r="M89" s="36">
        <v>0.20895522388059701</v>
      </c>
      <c r="N89" s="36">
        <v>0.29059829059829062</v>
      </c>
      <c r="O89" s="36">
        <v>0.35029940119760478</v>
      </c>
    </row>
    <row r="90" spans="1:15" x14ac:dyDescent="0.25">
      <c r="A90" s="32" t="s">
        <v>57</v>
      </c>
      <c r="B90" s="32" t="s">
        <v>19</v>
      </c>
      <c r="C90" s="33">
        <v>2013</v>
      </c>
      <c r="D90" s="34">
        <v>89087</v>
      </c>
      <c r="E90" s="34">
        <v>0.64559363319002772</v>
      </c>
      <c r="F90" s="34">
        <v>0.52107490430702574</v>
      </c>
      <c r="G90" s="34">
        <v>0.12451872888300201</v>
      </c>
      <c r="H90" s="34">
        <v>0.20600087554862101</v>
      </c>
      <c r="I90" s="34">
        <v>0.43959275764140671</v>
      </c>
      <c r="J90" s="34">
        <v>0.51683186098981893</v>
      </c>
      <c r="K90" s="34">
        <v>0.12876177220020879</v>
      </c>
      <c r="L90" s="35">
        <v>811</v>
      </c>
      <c r="M90" s="36">
        <v>0.56218905472636815</v>
      </c>
      <c r="N90" s="36">
        <v>0.65354330708661412</v>
      </c>
      <c r="O90" s="36">
        <v>0.75</v>
      </c>
    </row>
    <row r="91" spans="1:15" x14ac:dyDescent="0.25">
      <c r="A91" s="32" t="s">
        <v>57</v>
      </c>
      <c r="B91" s="32" t="s">
        <v>19</v>
      </c>
      <c r="C91" s="33">
        <v>2014</v>
      </c>
      <c r="D91" s="34">
        <v>78434</v>
      </c>
      <c r="E91" s="34">
        <v>0.63858785730678025</v>
      </c>
      <c r="F91" s="34">
        <v>0.51301731391998373</v>
      </c>
      <c r="G91" s="34">
        <v>0.12557054338679655</v>
      </c>
      <c r="H91" s="34">
        <v>0.20000254991457786</v>
      </c>
      <c r="I91" s="34">
        <v>0.43858530739220236</v>
      </c>
      <c r="J91" s="34">
        <v>0.50743300099446664</v>
      </c>
      <c r="K91" s="34">
        <v>0.13115485631231355</v>
      </c>
      <c r="L91" s="35">
        <v>654</v>
      </c>
      <c r="M91" s="36">
        <v>0.55172413793103448</v>
      </c>
      <c r="N91" s="36">
        <v>0.64543329647129788</v>
      </c>
      <c r="O91" s="36">
        <v>0.74031007751937983</v>
      </c>
    </row>
    <row r="92" spans="1:15" s="19" customFormat="1" x14ac:dyDescent="0.25">
      <c r="A92" s="32" t="s">
        <v>57</v>
      </c>
      <c r="B92" s="32" t="s">
        <v>20</v>
      </c>
      <c r="C92" s="33">
        <v>2012</v>
      </c>
      <c r="D92" s="34">
        <v>137894</v>
      </c>
      <c r="E92" s="34">
        <v>0.69728197020900107</v>
      </c>
      <c r="F92" s="34">
        <v>0.57243244811231819</v>
      </c>
      <c r="G92" s="34">
        <v>0.12484952209668296</v>
      </c>
      <c r="H92" s="34">
        <v>0.22938634023235238</v>
      </c>
      <c r="I92" s="34">
        <v>0.46789562997664874</v>
      </c>
      <c r="J92" s="34">
        <v>0.56567363337055998</v>
      </c>
      <c r="K92" s="34">
        <v>0.13160833683844111</v>
      </c>
      <c r="L92" s="35">
        <v>919</v>
      </c>
      <c r="M92" s="36">
        <v>0.60893854748603349</v>
      </c>
      <c r="N92" s="36">
        <v>0.69354838709677424</v>
      </c>
      <c r="O92" s="36">
        <v>0.77777777777777779</v>
      </c>
    </row>
    <row r="93" spans="1:15" x14ac:dyDescent="0.25">
      <c r="A93" s="32" t="s">
        <v>57</v>
      </c>
      <c r="B93" s="32" t="s">
        <v>20</v>
      </c>
      <c r="C93" s="33">
        <v>2013</v>
      </c>
      <c r="D93" s="34">
        <v>89087</v>
      </c>
      <c r="E93" s="34">
        <v>0.67825833174312755</v>
      </c>
      <c r="F93" s="34">
        <v>0.54899143533848938</v>
      </c>
      <c r="G93" s="34">
        <v>0.12926689640463818</v>
      </c>
      <c r="H93" s="34">
        <v>0.22324244839314378</v>
      </c>
      <c r="I93" s="34">
        <v>0.45501588334998372</v>
      </c>
      <c r="J93" s="34">
        <v>0.54423204283453253</v>
      </c>
      <c r="K93" s="34">
        <v>0.13402628890859497</v>
      </c>
      <c r="L93" s="35">
        <v>811</v>
      </c>
      <c r="M93" s="36">
        <v>0.59033078880407119</v>
      </c>
      <c r="N93" s="36">
        <v>0.68571428571428572</v>
      </c>
      <c r="O93" s="36">
        <v>0.77941176470588236</v>
      </c>
    </row>
    <row r="94" spans="1:15" x14ac:dyDescent="0.25">
      <c r="A94" s="32" t="s">
        <v>57</v>
      </c>
      <c r="B94" s="32" t="s">
        <v>21</v>
      </c>
      <c r="C94" s="33">
        <v>2011</v>
      </c>
      <c r="D94" s="34">
        <v>132847</v>
      </c>
      <c r="E94" s="34">
        <v>0.74191362996529842</v>
      </c>
      <c r="F94" s="34">
        <v>0.61256181923566211</v>
      </c>
      <c r="G94" s="34">
        <v>0.12935181072963634</v>
      </c>
      <c r="H94" s="34">
        <v>0.25933592779663822</v>
      </c>
      <c r="I94" s="34">
        <v>0.48257770216866019</v>
      </c>
      <c r="J94" s="34">
        <v>0.6009017892763856</v>
      </c>
      <c r="K94" s="34">
        <v>0.14101184068891282</v>
      </c>
      <c r="L94" s="35">
        <v>830</v>
      </c>
      <c r="M94" s="36">
        <v>0.65405405405405403</v>
      </c>
      <c r="N94" s="36">
        <v>0.74267320662170455</v>
      </c>
      <c r="O94" s="36">
        <v>0.80952380952380953</v>
      </c>
    </row>
    <row r="95" spans="1:15" x14ac:dyDescent="0.25">
      <c r="A95" s="32" t="s">
        <v>57</v>
      </c>
      <c r="B95" s="32" t="s">
        <v>21</v>
      </c>
      <c r="C95" s="33">
        <v>2012</v>
      </c>
      <c r="D95" s="34">
        <v>137894</v>
      </c>
      <c r="E95" s="34">
        <v>0.7410909829289164</v>
      </c>
      <c r="F95" s="34">
        <v>0.60920707209885849</v>
      </c>
      <c r="G95" s="34">
        <v>0.13188391083005788</v>
      </c>
      <c r="H95" s="34">
        <v>0.25705251860124445</v>
      </c>
      <c r="I95" s="34">
        <v>0.484038464327672</v>
      </c>
      <c r="J95" s="34">
        <v>0.60048297968004405</v>
      </c>
      <c r="K95" s="34">
        <v>0.14060800324887232</v>
      </c>
      <c r="L95" s="35">
        <v>919</v>
      </c>
      <c r="M95" s="36">
        <v>0.651685393258427</v>
      </c>
      <c r="N95" s="36">
        <v>0.73825503355704702</v>
      </c>
      <c r="O95" s="36">
        <v>0.81481481481481477</v>
      </c>
    </row>
    <row r="96" spans="1:15" x14ac:dyDescent="0.25">
      <c r="A96" s="32" t="s">
        <v>57</v>
      </c>
      <c r="B96" s="32" t="s">
        <v>22</v>
      </c>
      <c r="C96" s="33">
        <v>2012</v>
      </c>
      <c r="D96" s="34">
        <v>96151</v>
      </c>
      <c r="E96" s="34">
        <v>0.85516531289326159</v>
      </c>
      <c r="F96" s="34">
        <v>0.84540444669664916</v>
      </c>
      <c r="G96" s="34">
        <v>0.89991868029739774</v>
      </c>
      <c r="H96" s="34">
        <v>0.73902184565774087</v>
      </c>
      <c r="I96" s="34">
        <v>0.91210477371357723</v>
      </c>
      <c r="J96" s="34">
        <v>0.84553158211863644</v>
      </c>
      <c r="K96" s="34">
        <v>0.89657262508265378</v>
      </c>
      <c r="L96" s="35">
        <v>919</v>
      </c>
      <c r="M96" s="36">
        <v>0.7857142857142857</v>
      </c>
      <c r="N96" s="36">
        <v>0.84459459459459463</v>
      </c>
      <c r="O96" s="36">
        <v>0.89772727272727271</v>
      </c>
    </row>
    <row r="97" spans="1:15" x14ac:dyDescent="0.25">
      <c r="A97" s="32" t="s">
        <v>57</v>
      </c>
      <c r="B97" s="32" t="s">
        <v>41</v>
      </c>
      <c r="C97" s="33">
        <v>2008</v>
      </c>
      <c r="D97" s="34">
        <v>110275</v>
      </c>
      <c r="E97" s="34">
        <v>0.40629335751530266</v>
      </c>
      <c r="F97" s="34">
        <v>0.31368850600770798</v>
      </c>
      <c r="G97" s="34">
        <v>9.2604851507594649E-2</v>
      </c>
      <c r="H97" s="34">
        <v>8.6755837678530942E-2</v>
      </c>
      <c r="I97" s="34">
        <v>0.3195375198367717</v>
      </c>
      <c r="J97" s="34">
        <v>0.31696214010428475</v>
      </c>
      <c r="K97" s="34">
        <v>8.9331217411017905E-2</v>
      </c>
      <c r="L97" s="35">
        <v>767</v>
      </c>
      <c r="M97" s="36">
        <v>0.28292682926829266</v>
      </c>
      <c r="N97" s="36">
        <v>0.38181818181818183</v>
      </c>
      <c r="O97" s="36">
        <v>0.48648648648648651</v>
      </c>
    </row>
  </sheetData>
  <autoFilter ref="A1:O97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High Minority, Suburban Schools</v>
      </c>
      <c r="M1" s="28">
        <v>9</v>
      </c>
      <c r="N1" s="25">
        <f>2+8*($M$1-1)</f>
        <v>66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41a. College Enrollment Rates in the First Fall after High School Graduation for Classes 2013 and 2014, School Percentile Distribution</v>
      </c>
      <c r="N2" s="25">
        <f>1+5*($M$1-1)</f>
        <v>41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113</v>
      </c>
      <c r="C4" s="16">
        <f t="shared" ref="C4:E5" ca="1" si="0">INDIRECT(CONCATENATE("'ALL DATA'!",Y$1,$N4))</f>
        <v>0.5823223570190641</v>
      </c>
      <c r="D4" s="16">
        <f t="shared" ca="1" si="0"/>
        <v>0.67090216010165182</v>
      </c>
      <c r="E4" s="16">
        <f t="shared" ca="1" si="0"/>
        <v>0.72499999999999998</v>
      </c>
      <c r="N4" s="25">
        <f>2+8*($M$1-1)</f>
        <v>66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101</v>
      </c>
      <c r="C5" s="16">
        <f t="shared" ca="1" si="0"/>
        <v>0.56896551724137934</v>
      </c>
      <c r="D5" s="16">
        <f t="shared" ca="1" si="0"/>
        <v>0.64502164502164505</v>
      </c>
      <c r="E5" s="16">
        <f t="shared" ca="1" si="0"/>
        <v>0.71687840290381122</v>
      </c>
      <c r="N5" s="25">
        <f>3+8*($M$1-1)</f>
        <v>67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41b. College Enrollment Rates in the First Fall after High School Graduation for Classes 2013 and 2014, Student-Weighted Totals</v>
      </c>
      <c r="N8" s="25">
        <f>1+5*($M$1-1)</f>
        <v>41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47357</v>
      </c>
      <c r="C10" s="16">
        <f t="shared" ca="1" si="1"/>
        <v>0.66368224338534954</v>
      </c>
      <c r="D10" s="16">
        <f t="shared" ca="1" si="1"/>
        <v>0.55552505437422139</v>
      </c>
      <c r="E10" s="16">
        <f t="shared" ca="1" si="1"/>
        <v>0.10815718901112824</v>
      </c>
      <c r="F10" s="16">
        <f t="shared" ca="1" si="1"/>
        <v>0.26743670418311971</v>
      </c>
      <c r="G10" s="16">
        <f t="shared" ca="1" si="1"/>
        <v>0.39624553920222988</v>
      </c>
      <c r="H10" s="16">
        <f t="shared" ca="1" si="1"/>
        <v>0.54709968959182376</v>
      </c>
      <c r="I10" s="16">
        <f t="shared" ca="1" si="1"/>
        <v>0.11658255379352578</v>
      </c>
      <c r="N10" s="25">
        <f>2+8*($M$1-1)</f>
        <v>66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42490</v>
      </c>
      <c r="C11" s="16">
        <f t="shared" ca="1" si="1"/>
        <v>0.65217698281948688</v>
      </c>
      <c r="D11" s="16">
        <f t="shared" ca="1" si="1"/>
        <v>0.55836667451164979</v>
      </c>
      <c r="E11" s="16">
        <f t="shared" ca="1" si="1"/>
        <v>9.381030830783714E-2</v>
      </c>
      <c r="F11" s="16">
        <f t="shared" ca="1" si="1"/>
        <v>0.27357025182395855</v>
      </c>
      <c r="G11" s="16">
        <f t="shared" ca="1" si="1"/>
        <v>0.37860673099552838</v>
      </c>
      <c r="H11" s="16">
        <f t="shared" ca="1" si="1"/>
        <v>0.53953871499176276</v>
      </c>
      <c r="I11" s="16">
        <f t="shared" ca="1" si="1"/>
        <v>0.11263826782772417</v>
      </c>
      <c r="J11" s="29"/>
      <c r="K11" s="29"/>
      <c r="L11" s="29"/>
      <c r="M11" s="25"/>
      <c r="N11" s="25">
        <f>3+8*($M$1-1)</f>
        <v>67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41b.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42a. College Enrollment Rates in the First Year after High School Graduation for Classes 2012 and 2013, School Percentile Distribution</v>
      </c>
      <c r="N35" s="25">
        <f>2+5*($M$1-1)</f>
        <v>42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159</v>
      </c>
      <c r="C37" s="16">
        <f t="shared" ref="C37:E38" ca="1" si="2">INDIRECT(CONCATENATE("'ALL DATA'!",Y$1,$N37))</f>
        <v>0.6132075471698113</v>
      </c>
      <c r="D37" s="16">
        <f t="shared" ca="1" si="2"/>
        <v>0.69617224880382778</v>
      </c>
      <c r="E37" s="16">
        <f t="shared" ca="1" si="2"/>
        <v>0.75646551724137934</v>
      </c>
      <c r="N37" s="25">
        <f>4+8*($M$1-1)</f>
        <v>68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113</v>
      </c>
      <c r="C38" s="16">
        <f t="shared" ca="1" si="2"/>
        <v>0.62396694214876036</v>
      </c>
      <c r="D38" s="16">
        <f t="shared" ca="1" si="2"/>
        <v>0.72865013774104681</v>
      </c>
      <c r="E38" s="16">
        <f t="shared" ca="1" si="2"/>
        <v>0.77543859649122804</v>
      </c>
      <c r="N38" s="25">
        <f>5+8*($M$1-1)</f>
        <v>69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42b. College Enrollment Rates in the First Year after High School Graduation for Classes 2012 and 2013,  Student-Weighted Totals</v>
      </c>
      <c r="N41" s="25">
        <f>2+5*($M$1-1)</f>
        <v>42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67427</v>
      </c>
      <c r="C43" s="16">
        <f t="shared" ca="1" si="3"/>
        <v>0.68491850445667168</v>
      </c>
      <c r="D43" s="16">
        <f t="shared" ca="1" si="3"/>
        <v>0.59700120129918277</v>
      </c>
      <c r="E43" s="16">
        <f t="shared" ca="1" si="3"/>
        <v>8.7917303157488844E-2</v>
      </c>
      <c r="F43" s="16">
        <f t="shared" ca="1" si="3"/>
        <v>0.33135094250077862</v>
      </c>
      <c r="G43" s="16">
        <f t="shared" ca="1" si="3"/>
        <v>0.35356756195589306</v>
      </c>
      <c r="H43" s="16">
        <f t="shared" ca="1" si="3"/>
        <v>0.58917051032968992</v>
      </c>
      <c r="I43" s="16">
        <f t="shared" ca="1" si="3"/>
        <v>9.5747994126981775E-2</v>
      </c>
      <c r="N43" s="25">
        <f>4+8*($M$1-1)</f>
        <v>68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47357</v>
      </c>
      <c r="C44" s="16">
        <f t="shared" ca="1" si="3"/>
        <v>0.71600819308655528</v>
      </c>
      <c r="D44" s="16">
        <f t="shared" ca="1" si="3"/>
        <v>0.60347995016576217</v>
      </c>
      <c r="E44" s="16">
        <f t="shared" ca="1" si="3"/>
        <v>0.11252824292079312</v>
      </c>
      <c r="F44" s="16">
        <f t="shared" ca="1" si="3"/>
        <v>0.30335536457123552</v>
      </c>
      <c r="G44" s="16">
        <f t="shared" ca="1" si="3"/>
        <v>0.41265282851531981</v>
      </c>
      <c r="H44" s="16">
        <f t="shared" ca="1" si="3"/>
        <v>0.59328082437654417</v>
      </c>
      <c r="I44" s="16">
        <f t="shared" ca="1" si="3"/>
        <v>0.12272736871001119</v>
      </c>
      <c r="N44" s="25">
        <f>5+8*($M$1-1)</f>
        <v>69</v>
      </c>
    </row>
    <row r="47" spans="1:14" x14ac:dyDescent="0.25">
      <c r="A47" s="29" t="str">
        <f>CONCATENATE("Figure ", RIGHT(A41,LEN(A41)-6))</f>
        <v>Figure 42b.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43a. College Enrollment Rates in the First Two Years after High School Graduation for Classes 2011 and 2012,  School Percentile Distribution</v>
      </c>
      <c r="N68" s="25">
        <f>3+5*($M$1-1)</f>
        <v>43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112</v>
      </c>
      <c r="C70" s="16">
        <f t="shared" ref="C70:E71" ca="1" si="4">INDIRECT(CONCATENATE("'ALL DATA'!",Y$1,$N70))</f>
        <v>0.68232767446014175</v>
      </c>
      <c r="D70" s="16">
        <f t="shared" ca="1" si="4"/>
        <v>0.74543189368770757</v>
      </c>
      <c r="E70" s="16">
        <f t="shared" ca="1" si="4"/>
        <v>0.79991006178168056</v>
      </c>
      <c r="N70" s="25">
        <f>6+8*($M$1-1)</f>
        <v>70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159</v>
      </c>
      <c r="C71" s="16">
        <f t="shared" ca="1" si="4"/>
        <v>0.68339768339768336</v>
      </c>
      <c r="D71" s="16">
        <f t="shared" ca="1" si="4"/>
        <v>0.75</v>
      </c>
      <c r="E71" s="16">
        <f t="shared" ca="1" si="4"/>
        <v>0.80830670926517567</v>
      </c>
      <c r="N71" s="25">
        <f>7+8*($M$1-1)</f>
        <v>71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43b. College Enrollment Rates in the First Two Years after High School Graduation for Class 2011 and 2012,  Student-Weighted Totals</v>
      </c>
      <c r="N74" s="25">
        <f>3+5*($M$1-1)</f>
        <v>43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48520</v>
      </c>
      <c r="C76" s="16">
        <f t="shared" ca="1" si="5"/>
        <v>0.74558944765045343</v>
      </c>
      <c r="D76" s="16">
        <f t="shared" ca="1" si="5"/>
        <v>0.63421269579554818</v>
      </c>
      <c r="E76" s="16">
        <f t="shared" ca="1" si="5"/>
        <v>0.1113767518549052</v>
      </c>
      <c r="F76" s="16">
        <f t="shared" ca="1" si="5"/>
        <v>0.33759274525968674</v>
      </c>
      <c r="G76" s="16">
        <f t="shared" ca="1" si="5"/>
        <v>0.40799670239076669</v>
      </c>
      <c r="H76" s="16">
        <f t="shared" ca="1" si="5"/>
        <v>0.62056883759274528</v>
      </c>
      <c r="I76" s="16">
        <f t="shared" ca="1" si="5"/>
        <v>0.12502061005770815</v>
      </c>
      <c r="K76" s="5"/>
      <c r="L76" s="5"/>
      <c r="N76" s="25">
        <f>6+8*($M$1-1)</f>
        <v>70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67427</v>
      </c>
      <c r="C77" s="16">
        <f t="shared" ca="1" si="5"/>
        <v>0.742803328043662</v>
      </c>
      <c r="D77" s="16">
        <f t="shared" ca="1" si="5"/>
        <v>0.64840494164058904</v>
      </c>
      <c r="E77" s="16">
        <f t="shared" ca="1" si="5"/>
        <v>9.4398386403072951E-2</v>
      </c>
      <c r="F77" s="16">
        <f t="shared" ca="1" si="5"/>
        <v>0.37686683376095631</v>
      </c>
      <c r="G77" s="16">
        <f t="shared" ca="1" si="5"/>
        <v>0.36593649428270575</v>
      </c>
      <c r="H77" s="16">
        <f t="shared" ca="1" si="5"/>
        <v>0.63904667269788062</v>
      </c>
      <c r="I77" s="16">
        <f t="shared" ca="1" si="5"/>
        <v>0.10375665534578137</v>
      </c>
      <c r="K77" s="5"/>
      <c r="L77" s="5"/>
      <c r="N77" s="25">
        <f>7+8*($M$1-1)</f>
        <v>71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43b.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44a. Persistence Rates from First to Second Year of College for Class of 2012, School Percentile Distribution</v>
      </c>
      <c r="N101" s="25">
        <f>4+5*($M$1-1)</f>
        <v>44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159</v>
      </c>
      <c r="C103" s="16">
        <f t="shared" ref="C103:E103" ca="1" si="6">INDIRECT(CONCATENATE("'ALL DATA'!",Y$1,$N103))</f>
        <v>0.82901554404145072</v>
      </c>
      <c r="D103" s="16">
        <f t="shared" ca="1" si="6"/>
        <v>0.86449160035366934</v>
      </c>
      <c r="E103" s="16">
        <f t="shared" ca="1" si="6"/>
        <v>0.89525691699604748</v>
      </c>
      <c r="N103" s="25">
        <f>8+8*($M$1-1)</f>
        <v>72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44b. Persistence Rates from First to Second Year of College for Class of 2012, Student-Weighted Totals</v>
      </c>
      <c r="N106" s="25">
        <f>4+5*($M$1-1)</f>
        <v>44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46182</v>
      </c>
      <c r="C108" s="16">
        <f t="shared" ca="1" si="7"/>
        <v>0.86455761985189039</v>
      </c>
      <c r="D108" s="16">
        <f t="shared" ca="1" si="7"/>
        <v>0.85825011179013266</v>
      </c>
      <c r="E108" s="16">
        <f t="shared" ca="1" si="7"/>
        <v>0.90738866396761131</v>
      </c>
      <c r="F108" s="16">
        <f t="shared" ca="1" si="7"/>
        <v>0.79187181093903858</v>
      </c>
      <c r="G108" s="16">
        <f t="shared" ca="1" si="7"/>
        <v>0.93267617449664431</v>
      </c>
      <c r="H108" s="16">
        <f t="shared" ca="1" si="7"/>
        <v>0.85747369480944469</v>
      </c>
      <c r="I108" s="16">
        <f t="shared" ca="1" si="7"/>
        <v>0.90814745972738542</v>
      </c>
      <c r="K108" s="5"/>
      <c r="L108" s="5"/>
      <c r="N108" s="25">
        <f>8+8*($M$1-1)</f>
        <v>72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44b.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45a. Six-Year Completion Rates for Class of 2008, School Percentile Distribution</v>
      </c>
      <c r="N132" s="25">
        <f>5+5*($M$1-1)</f>
        <v>45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112</v>
      </c>
      <c r="C134" s="16">
        <f t="shared" ref="C134:E134" ca="1" si="8">INDIRECT(CONCATENATE("'ALL DATA'!",Y$1,$N134))</f>
        <v>0.23550094243874148</v>
      </c>
      <c r="D134" s="16">
        <f t="shared" ca="1" si="8"/>
        <v>0.3075955675422139</v>
      </c>
      <c r="E134" s="16">
        <f t="shared" ca="1" si="8"/>
        <v>0.39047400123848308</v>
      </c>
      <c r="N134" s="25">
        <f>9+8*($M$1-1)</f>
        <v>73</v>
      </c>
    </row>
    <row r="137" spans="1:29" ht="15.75" thickBot="1" x14ac:dyDescent="0.3">
      <c r="A137" s="11" t="str">
        <f>CONCATENATE("Table ",N137,"b. Six-Year Completion Rates for Class of 2008, Student-Weighted Totals")</f>
        <v>Table 45b. Six-Year Completion Rates for Class of 2008, Student-Weighted Totals</v>
      </c>
      <c r="N137" s="25">
        <f>5+5*($M$1-1)</f>
        <v>45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44425</v>
      </c>
      <c r="C139" s="16">
        <f t="shared" ca="1" si="9"/>
        <v>0.33337084974676423</v>
      </c>
      <c r="D139" s="16">
        <f t="shared" ca="1" si="9"/>
        <v>0.25490151941474393</v>
      </c>
      <c r="E139" s="16">
        <f t="shared" ca="1" si="9"/>
        <v>7.8469330332020262E-2</v>
      </c>
      <c r="F139" s="16">
        <f t="shared" ca="1" si="9"/>
        <v>7.7276308384918405E-2</v>
      </c>
      <c r="G139" s="16">
        <f t="shared" ca="1" si="9"/>
        <v>0.25609454136184578</v>
      </c>
      <c r="H139" s="16">
        <f t="shared" ca="1" si="9"/>
        <v>0.25350590883511537</v>
      </c>
      <c r="I139" s="16">
        <f t="shared" ca="1" si="9"/>
        <v>7.9864940911648849E-2</v>
      </c>
      <c r="K139" s="5"/>
      <c r="L139" s="5"/>
      <c r="N139" s="25">
        <f>9+8*($M$1-1)</f>
        <v>73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45b.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Low Minority, Suburban Schools</v>
      </c>
      <c r="M1" s="28">
        <v>10</v>
      </c>
      <c r="N1" s="25">
        <f>2+8*($M$1-1)</f>
        <v>74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46a. College Enrollment Rates in the First Fall after High School Graduation for Classes 2013 and 2014, School Percentile Distribution</v>
      </c>
      <c r="N2" s="25">
        <f>1+5*($M$1-1)</f>
        <v>46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626</v>
      </c>
      <c r="C4" s="16">
        <f t="shared" ref="C4:E5" ca="1" si="0">INDIRECT(CONCATENATE("'ALL DATA'!",Y$1,$N4))</f>
        <v>0.66666666666666663</v>
      </c>
      <c r="D4" s="16">
        <f t="shared" ca="1" si="0"/>
        <v>0.7521594684385382</v>
      </c>
      <c r="E4" s="16">
        <f t="shared" ca="1" si="0"/>
        <v>0.82196969696969702</v>
      </c>
      <c r="N4" s="25">
        <f>2+8*($M$1-1)</f>
        <v>74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545</v>
      </c>
      <c r="C5" s="16">
        <f t="shared" ca="1" si="0"/>
        <v>0.63375796178343946</v>
      </c>
      <c r="D5" s="16">
        <f t="shared" ca="1" si="0"/>
        <v>0.74910394265232971</v>
      </c>
      <c r="E5" s="16">
        <f t="shared" ca="1" si="0"/>
        <v>0.81481481481481477</v>
      </c>
      <c r="N5" s="25">
        <f>3+8*($M$1-1)</f>
        <v>75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46b. College Enrollment Rates in the First Fall after High School Graduation for Classes 2013 and 2014, Student-Weighted Totals</v>
      </c>
      <c r="N8" s="25">
        <f>1+5*($M$1-1)</f>
        <v>46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238396</v>
      </c>
      <c r="C10" s="16">
        <f t="shared" ca="1" si="1"/>
        <v>0.74347304484974586</v>
      </c>
      <c r="D10" s="16">
        <f t="shared" ca="1" si="1"/>
        <v>0.58198963069850163</v>
      </c>
      <c r="E10" s="16">
        <f t="shared" ca="1" si="1"/>
        <v>0.16148341415124415</v>
      </c>
      <c r="F10" s="16">
        <f t="shared" ca="1" si="1"/>
        <v>0.21869494454604943</v>
      </c>
      <c r="G10" s="16">
        <f t="shared" ca="1" si="1"/>
        <v>0.52477810030369632</v>
      </c>
      <c r="H10" s="16">
        <f t="shared" ca="1" si="1"/>
        <v>0.55731220322488628</v>
      </c>
      <c r="I10" s="16">
        <f t="shared" ca="1" si="1"/>
        <v>0.18616084162485949</v>
      </c>
      <c r="N10" s="25">
        <f>2+8*($M$1-1)</f>
        <v>74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198123</v>
      </c>
      <c r="C11" s="16">
        <f t="shared" ca="1" si="1"/>
        <v>0.73824341444456221</v>
      </c>
      <c r="D11" s="16">
        <f t="shared" ca="1" si="1"/>
        <v>0.5835163004800048</v>
      </c>
      <c r="E11" s="16">
        <f t="shared" ca="1" si="1"/>
        <v>0.15472711396455738</v>
      </c>
      <c r="F11" s="16">
        <f t="shared" ca="1" si="1"/>
        <v>0.21309489559516059</v>
      </c>
      <c r="G11" s="16">
        <f t="shared" ca="1" si="1"/>
        <v>0.52514851884940161</v>
      </c>
      <c r="H11" s="16">
        <f t="shared" ca="1" si="1"/>
        <v>0.55300999883910495</v>
      </c>
      <c r="I11" s="16">
        <f t="shared" ca="1" si="1"/>
        <v>0.18523341560545722</v>
      </c>
      <c r="J11" s="29"/>
      <c r="K11" s="29"/>
      <c r="L11" s="29"/>
      <c r="M11" s="25"/>
      <c r="N11" s="25">
        <f>3+8*($M$1-1)</f>
        <v>75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46b.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47a. College Enrollment Rates in the First Year after High School Graduation for Classes 2012 and 2013, School Percentile Distribution</v>
      </c>
      <c r="N35" s="25">
        <f>2+5*($M$1-1)</f>
        <v>47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550</v>
      </c>
      <c r="C37" s="16">
        <f t="shared" ref="C37:E38" ca="1" si="2">INDIRECT(CONCATENATE("'ALL DATA'!",Y$1,$N37))</f>
        <v>0.71725032425421531</v>
      </c>
      <c r="D37" s="16">
        <f t="shared" ca="1" si="2"/>
        <v>0.79379437602791925</v>
      </c>
      <c r="E37" s="16">
        <f t="shared" ca="1" si="2"/>
        <v>0.85276073619631898</v>
      </c>
      <c r="N37" s="25">
        <f>4+8*($M$1-1)</f>
        <v>76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626</v>
      </c>
      <c r="C38" s="16">
        <f t="shared" ca="1" si="2"/>
        <v>0.71135940409683429</v>
      </c>
      <c r="D38" s="16">
        <f t="shared" ca="1" si="2"/>
        <v>0.78886722110696872</v>
      </c>
      <c r="E38" s="16">
        <f t="shared" ca="1" si="2"/>
        <v>0.848314606741573</v>
      </c>
      <c r="N38" s="25">
        <f>5+8*($M$1-1)</f>
        <v>77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47b. College Enrollment Rates in the First Year after High School Graduation for Classes 2012 and 2013,  Student-Weighted Totals</v>
      </c>
      <c r="N41" s="25">
        <f>2+5*($M$1-1)</f>
        <v>47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213537</v>
      </c>
      <c r="C43" s="16">
        <f t="shared" ca="1" si="3"/>
        <v>0.7811573638292193</v>
      </c>
      <c r="D43" s="16">
        <f t="shared" ca="1" si="3"/>
        <v>0.60710790167511952</v>
      </c>
      <c r="E43" s="16">
        <f t="shared" ca="1" si="3"/>
        <v>0.17404946215409975</v>
      </c>
      <c r="F43" s="16">
        <f t="shared" ca="1" si="3"/>
        <v>0.23840364901632971</v>
      </c>
      <c r="G43" s="16">
        <f t="shared" ca="1" si="3"/>
        <v>0.54275371481288959</v>
      </c>
      <c r="H43" s="16">
        <f t="shared" ca="1" si="3"/>
        <v>0.58322445290511715</v>
      </c>
      <c r="I43" s="16">
        <f t="shared" ca="1" si="3"/>
        <v>0.19793291092410215</v>
      </c>
      <c r="N43" s="25">
        <f>4+8*($M$1-1)</f>
        <v>76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238396</v>
      </c>
      <c r="C44" s="16">
        <f t="shared" ca="1" si="3"/>
        <v>0.77872950888437731</v>
      </c>
      <c r="D44" s="16">
        <f t="shared" ca="1" si="3"/>
        <v>0.61262772865316528</v>
      </c>
      <c r="E44" s="16">
        <f t="shared" ca="1" si="3"/>
        <v>0.16610178023121194</v>
      </c>
      <c r="F44" s="16">
        <f t="shared" ca="1" si="3"/>
        <v>0.24004177922448364</v>
      </c>
      <c r="G44" s="16">
        <f t="shared" ca="1" si="3"/>
        <v>0.53868772965989364</v>
      </c>
      <c r="H44" s="16">
        <f t="shared" ca="1" si="3"/>
        <v>0.5869561569824997</v>
      </c>
      <c r="I44" s="16">
        <f t="shared" ca="1" si="3"/>
        <v>0.19177335190187755</v>
      </c>
      <c r="N44" s="25">
        <f>5+8*($M$1-1)</f>
        <v>77</v>
      </c>
    </row>
    <row r="47" spans="1:14" x14ac:dyDescent="0.25">
      <c r="A47" s="29" t="str">
        <f>CONCATENATE("Figure ", RIGHT(A41,LEN(A41)-6))</f>
        <v>Figure 47b.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48a. College Enrollment Rates in the First Two Years after High School Graduation for Classes 2011 and 2012,  School Percentile Distribution</v>
      </c>
      <c r="N68" s="25">
        <f>3+5*($M$1-1)</f>
        <v>48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553</v>
      </c>
      <c r="C70" s="16">
        <f t="shared" ref="C70:E71" ca="1" si="4">INDIRECT(CONCATENATE("'ALL DATA'!",Y$1,$N70))</f>
        <v>0.75197889182058042</v>
      </c>
      <c r="D70" s="16">
        <f t="shared" ca="1" si="4"/>
        <v>0.82442748091603058</v>
      </c>
      <c r="E70" s="16">
        <f t="shared" ca="1" si="4"/>
        <v>0.88095238095238093</v>
      </c>
      <c r="N70" s="25">
        <f>6+8*($M$1-1)</f>
        <v>78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550</v>
      </c>
      <c r="C71" s="16">
        <f t="shared" ca="1" si="4"/>
        <v>0.76363636363636367</v>
      </c>
      <c r="D71" s="16">
        <f t="shared" ca="1" si="4"/>
        <v>0.83475485560485918</v>
      </c>
      <c r="E71" s="16">
        <f t="shared" ca="1" si="4"/>
        <v>0.88686868686868692</v>
      </c>
      <c r="N71" s="25">
        <f>7+8*($M$1-1)</f>
        <v>79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48b. College Enrollment Rates in the First Two Years after High School Graduation for Class 2011 and 2012,  Student-Weighted Totals</v>
      </c>
      <c r="N74" s="25">
        <f>3+5*($M$1-1)</f>
        <v>48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213372</v>
      </c>
      <c r="C76" s="16">
        <f t="shared" ca="1" si="5"/>
        <v>0.81364471439551578</v>
      </c>
      <c r="D76" s="16">
        <f t="shared" ca="1" si="5"/>
        <v>0.63637215754644472</v>
      </c>
      <c r="E76" s="16">
        <f t="shared" ca="1" si="5"/>
        <v>0.17727255684907112</v>
      </c>
      <c r="F76" s="16">
        <f t="shared" ca="1" si="5"/>
        <v>0.25955139380987197</v>
      </c>
      <c r="G76" s="16">
        <f t="shared" ca="1" si="5"/>
        <v>0.55409332058564387</v>
      </c>
      <c r="H76" s="16">
        <f t="shared" ca="1" si="5"/>
        <v>0.6138340550775172</v>
      </c>
      <c r="I76" s="16">
        <f t="shared" ca="1" si="5"/>
        <v>0.1998106593179986</v>
      </c>
      <c r="K76" s="5"/>
      <c r="L76" s="5"/>
      <c r="N76" s="25">
        <f>6+8*($M$1-1)</f>
        <v>78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213537</v>
      </c>
      <c r="C77" s="16">
        <f t="shared" ca="1" si="5"/>
        <v>0.82082262090410563</v>
      </c>
      <c r="D77" s="16">
        <f t="shared" ca="1" si="5"/>
        <v>0.63999213251099341</v>
      </c>
      <c r="E77" s="16">
        <f t="shared" ca="1" si="5"/>
        <v>0.18083048839311219</v>
      </c>
      <c r="F77" s="16">
        <f t="shared" ca="1" si="5"/>
        <v>0.26352810051653813</v>
      </c>
      <c r="G77" s="16">
        <f t="shared" ca="1" si="5"/>
        <v>0.55729452038756755</v>
      </c>
      <c r="H77" s="16">
        <f t="shared" ca="1" si="5"/>
        <v>0.61438532900621434</v>
      </c>
      <c r="I77" s="16">
        <f t="shared" ca="1" si="5"/>
        <v>0.20643729189789123</v>
      </c>
      <c r="K77" s="5"/>
      <c r="L77" s="5"/>
      <c r="N77" s="25">
        <f>7+8*($M$1-1)</f>
        <v>79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48b.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49a. Persistence Rates from First to Second Year of College for Class of 2012, School Percentile Distribution</v>
      </c>
      <c r="N101" s="25">
        <f>4+5*($M$1-1)</f>
        <v>49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550</v>
      </c>
      <c r="C103" s="16">
        <f t="shared" ref="C103:E103" ca="1" si="6">INDIRECT(CONCATENATE("'ALL DATA'!",Y$1,$N103))</f>
        <v>0.85909090909090913</v>
      </c>
      <c r="D103" s="16">
        <f t="shared" ca="1" si="6"/>
        <v>0.90179810182312059</v>
      </c>
      <c r="E103" s="16">
        <f t="shared" ca="1" si="6"/>
        <v>0.93406593406593408</v>
      </c>
      <c r="N103" s="25">
        <f>8+8*($M$1-1)</f>
        <v>80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49b. Persistence Rates from First to Second Year of College for Class of 2012, Student-Weighted Totals</v>
      </c>
      <c r="N106" s="25">
        <f>4+5*($M$1-1)</f>
        <v>49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166806</v>
      </c>
      <c r="C108" s="16">
        <f t="shared" ca="1" si="7"/>
        <v>0.8938287591573445</v>
      </c>
      <c r="D108" s="16">
        <f t="shared" ca="1" si="7"/>
        <v>0.88104751619870414</v>
      </c>
      <c r="E108" s="16">
        <f t="shared" ca="1" si="7"/>
        <v>0.93841145132648118</v>
      </c>
      <c r="F108" s="16">
        <f t="shared" ca="1" si="7"/>
        <v>0.78427752023257646</v>
      </c>
      <c r="G108" s="16">
        <f t="shared" ca="1" si="7"/>
        <v>0.9419489551157052</v>
      </c>
      <c r="H108" s="16">
        <f t="shared" ca="1" si="7"/>
        <v>0.87735667255500238</v>
      </c>
      <c r="I108" s="16">
        <f t="shared" ca="1" si="7"/>
        <v>0.9423650215303081</v>
      </c>
      <c r="K108" s="5"/>
      <c r="L108" s="5"/>
      <c r="N108" s="25">
        <f>8+8*($M$1-1)</f>
        <v>80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49b.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50a. Six-Year Completion Rates for Class of 2008, School Percentile Distribution</v>
      </c>
      <c r="N132" s="25">
        <f>5+5*($M$1-1)</f>
        <v>50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530</v>
      </c>
      <c r="C134" s="16">
        <f t="shared" ref="C134:E134" ca="1" si="8">INDIRECT(CONCATENATE("'ALL DATA'!",Y$1,$N134))</f>
        <v>0.36416184971098264</v>
      </c>
      <c r="D134" s="16">
        <f t="shared" ca="1" si="8"/>
        <v>0.49969173859432803</v>
      </c>
      <c r="E134" s="16">
        <f t="shared" ca="1" si="8"/>
        <v>0.61172161172161177</v>
      </c>
      <c r="N134" s="25">
        <f>9+8*($M$1-1)</f>
        <v>81</v>
      </c>
    </row>
    <row r="137" spans="1:29" ht="15.75" thickBot="1" x14ac:dyDescent="0.3">
      <c r="A137" s="11" t="str">
        <f>CONCATENATE("Table ",N137,"b. Six-Year Completion Rates for Class of 2008, Student-Weighted Totals")</f>
        <v>Table 50b. Six-Year Completion Rates for Class of 2008, Student-Weighted Totals</v>
      </c>
      <c r="N137" s="25">
        <f>5+5*($M$1-1)</f>
        <v>50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200168</v>
      </c>
      <c r="C139" s="16">
        <f t="shared" ca="1" si="9"/>
        <v>0.50430138683505854</v>
      </c>
      <c r="D139" s="16">
        <f t="shared" ca="1" si="9"/>
        <v>0.36664701650613485</v>
      </c>
      <c r="E139" s="16">
        <f t="shared" ca="1" si="9"/>
        <v>0.13765437032892369</v>
      </c>
      <c r="F139" s="16">
        <f t="shared" ca="1" si="9"/>
        <v>8.3764637704328362E-2</v>
      </c>
      <c r="G139" s="16">
        <f t="shared" ca="1" si="9"/>
        <v>0.42053674913073019</v>
      </c>
      <c r="H139" s="16">
        <f t="shared" ca="1" si="9"/>
        <v>0.36864034211262542</v>
      </c>
      <c r="I139" s="16">
        <f t="shared" ca="1" si="9"/>
        <v>0.13566104472243315</v>
      </c>
      <c r="K139" s="5"/>
      <c r="L139" s="5"/>
      <c r="N139" s="25">
        <f>9+8*($M$1-1)</f>
        <v>81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50b.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High Minority, Rural Schools</v>
      </c>
      <c r="M1" s="28">
        <v>11</v>
      </c>
      <c r="N1" s="25">
        <f>2+8*($M$1-1)</f>
        <v>82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51a. College Enrollment Rates in the First Fall after High School Graduation for Classes 2013 and 2014, School Percentile Distribution</v>
      </c>
      <c r="N2" s="25">
        <f>1+5*($M$1-1)</f>
        <v>51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29</v>
      </c>
      <c r="C4" s="16">
        <f t="shared" ref="C4:E5" ca="1" si="0">INDIRECT(CONCATENATE("'ALL DATA'!",Y$1,$N4))</f>
        <v>0.5</v>
      </c>
      <c r="D4" s="16">
        <f t="shared" ca="1" si="0"/>
        <v>0.6310679611650486</v>
      </c>
      <c r="E4" s="16">
        <f t="shared" ca="1" si="0"/>
        <v>0.72291666666666665</v>
      </c>
      <c r="N4" s="25">
        <f>2+8*($M$1-1)</f>
        <v>82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22</v>
      </c>
      <c r="C5" s="16">
        <f t="shared" ca="1" si="0"/>
        <v>0.58823529411764708</v>
      </c>
      <c r="D5" s="16">
        <f t="shared" ca="1" si="0"/>
        <v>0.65391269630023952</v>
      </c>
      <c r="E5" s="16">
        <f t="shared" ca="1" si="0"/>
        <v>0.70893970893970892</v>
      </c>
      <c r="N5" s="25">
        <f>3+8*($M$1-1)</f>
        <v>83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51b. College Enrollment Rates in the First Fall after High School Graduation for Classes 2013 and 2014, Student-Weighted Totals</v>
      </c>
      <c r="N8" s="25">
        <f>1+5*($M$1-1)</f>
        <v>51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7435</v>
      </c>
      <c r="C10" s="16">
        <f t="shared" ca="1" si="1"/>
        <v>0.65245460659045063</v>
      </c>
      <c r="D10" s="16">
        <f t="shared" ca="1" si="1"/>
        <v>0.58157363819771357</v>
      </c>
      <c r="E10" s="16">
        <f t="shared" ca="1" si="1"/>
        <v>7.0880968392737054E-2</v>
      </c>
      <c r="F10" s="16">
        <f t="shared" ca="1" si="1"/>
        <v>0.28715534633490247</v>
      </c>
      <c r="G10" s="16">
        <f t="shared" ca="1" si="1"/>
        <v>0.3652992602555481</v>
      </c>
      <c r="H10" s="16">
        <f t="shared" ca="1" si="1"/>
        <v>0.56072629455279088</v>
      </c>
      <c r="I10" s="16">
        <f t="shared" ca="1" si="1"/>
        <v>9.1728312037659715E-2</v>
      </c>
      <c r="N10" s="25">
        <f>2+8*($M$1-1)</f>
        <v>82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7102</v>
      </c>
      <c r="C11" s="16">
        <f t="shared" ca="1" si="1"/>
        <v>0.66826246127851308</v>
      </c>
      <c r="D11" s="16">
        <f t="shared" ca="1" si="1"/>
        <v>0.60292875246409461</v>
      </c>
      <c r="E11" s="16">
        <f t="shared" ca="1" si="1"/>
        <v>6.5333708814418467E-2</v>
      </c>
      <c r="F11" s="16">
        <f t="shared" ca="1" si="1"/>
        <v>0.31624894395944803</v>
      </c>
      <c r="G11" s="16">
        <f t="shared" ca="1" si="1"/>
        <v>0.35201351731906505</v>
      </c>
      <c r="H11" s="16">
        <f t="shared" ca="1" si="1"/>
        <v>0.58251196845958886</v>
      </c>
      <c r="I11" s="16">
        <f t="shared" ca="1" si="1"/>
        <v>8.5750492818924245E-2</v>
      </c>
      <c r="J11" s="29"/>
      <c r="K11" s="29"/>
      <c r="L11" s="29"/>
      <c r="M11" s="25"/>
      <c r="N11" s="25">
        <f>3+8*($M$1-1)</f>
        <v>83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51b.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52a. College Enrollment Rates in the First Year after High School Graduation for Classes 2012 and 2013, School Percentile Distribution</v>
      </c>
      <c r="N35" s="25">
        <f>2+5*($M$1-1)</f>
        <v>52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66</v>
      </c>
      <c r="C37" s="16">
        <f t="shared" ref="C37:E38" ca="1" si="2">INDIRECT(CONCATENATE("'ALL DATA'!",Y$1,$N37))</f>
        <v>0.58679706601466997</v>
      </c>
      <c r="D37" s="16">
        <f t="shared" ca="1" si="2"/>
        <v>0.66454352441613584</v>
      </c>
      <c r="E37" s="16">
        <f t="shared" ca="1" si="2"/>
        <v>0.73745173745173742</v>
      </c>
      <c r="N37" s="25">
        <f>4+8*($M$1-1)</f>
        <v>84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29</v>
      </c>
      <c r="C38" s="16">
        <f t="shared" ca="1" si="2"/>
        <v>0.57875457875457881</v>
      </c>
      <c r="D38" s="16">
        <f t="shared" ca="1" si="2"/>
        <v>0.6785714285714286</v>
      </c>
      <c r="E38" s="16">
        <f t="shared" ca="1" si="2"/>
        <v>0.77366863905325445</v>
      </c>
      <c r="N38" s="25">
        <f>5+8*($M$1-1)</f>
        <v>85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52b. College Enrollment Rates in the First Year after High School Graduation for Classes 2012 and 2013,  Student-Weighted Totals</v>
      </c>
      <c r="N41" s="25">
        <f>2+5*($M$1-1)</f>
        <v>52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22427</v>
      </c>
      <c r="C43" s="16">
        <f t="shared" ca="1" si="3"/>
        <v>0.63124804922637889</v>
      </c>
      <c r="D43" s="16">
        <f t="shared" ca="1" si="3"/>
        <v>0.56521157533330357</v>
      </c>
      <c r="E43" s="16">
        <f t="shared" ca="1" si="3"/>
        <v>6.6036473893075306E-2</v>
      </c>
      <c r="F43" s="16">
        <f t="shared" ca="1" si="3"/>
        <v>0.29625005573638918</v>
      </c>
      <c r="G43" s="16">
        <f t="shared" ca="1" si="3"/>
        <v>0.33499799348998976</v>
      </c>
      <c r="H43" s="16">
        <f t="shared" ca="1" si="3"/>
        <v>0.55995006019530036</v>
      </c>
      <c r="I43" s="16">
        <f t="shared" ca="1" si="3"/>
        <v>7.1297989031078604E-2</v>
      </c>
      <c r="N43" s="25">
        <f>4+8*($M$1-1)</f>
        <v>84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7435</v>
      </c>
      <c r="C44" s="16">
        <f t="shared" ca="1" si="3"/>
        <v>0.70558170813718901</v>
      </c>
      <c r="D44" s="16">
        <f t="shared" ca="1" si="3"/>
        <v>0.62905178211163415</v>
      </c>
      <c r="E44" s="16">
        <f t="shared" ca="1" si="3"/>
        <v>7.6529926025554806E-2</v>
      </c>
      <c r="F44" s="16">
        <f t="shared" ca="1" si="3"/>
        <v>0.32427706792199057</v>
      </c>
      <c r="G44" s="16">
        <f t="shared" ca="1" si="3"/>
        <v>0.38130464021519839</v>
      </c>
      <c r="H44" s="16">
        <f t="shared" ca="1" si="3"/>
        <v>0.60887693342299931</v>
      </c>
      <c r="I44" s="16">
        <f t="shared" ca="1" si="3"/>
        <v>9.6704774714189645E-2</v>
      </c>
      <c r="N44" s="25">
        <f>5+8*($M$1-1)</f>
        <v>85</v>
      </c>
    </row>
    <row r="47" spans="1:14" x14ac:dyDescent="0.25">
      <c r="A47" s="29" t="str">
        <f>CONCATENATE("Figure ", RIGHT(A41,LEN(A41)-6))</f>
        <v>Figure 52b.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53a. College Enrollment Rates in the First Two Years after High School Graduation for Classes 2011 and 2012,  School Percentile Distribution</v>
      </c>
      <c r="N68" s="25">
        <f>3+5*($M$1-1)</f>
        <v>53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47</v>
      </c>
      <c r="C70" s="16">
        <f t="shared" ref="C70:E71" ca="1" si="4">INDIRECT(CONCATENATE("'ALL DATA'!",Y$1,$N70))</f>
        <v>0.66666666666666663</v>
      </c>
      <c r="D70" s="16">
        <f t="shared" ca="1" si="4"/>
        <v>0.74251497005988021</v>
      </c>
      <c r="E70" s="16">
        <f t="shared" ca="1" si="4"/>
        <v>0.78260869565217395</v>
      </c>
      <c r="N70" s="25">
        <f>6+8*($M$1-1)</f>
        <v>86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66</v>
      </c>
      <c r="C71" s="16">
        <f t="shared" ca="1" si="4"/>
        <v>0.65346534653465349</v>
      </c>
      <c r="D71" s="16">
        <f t="shared" ca="1" si="4"/>
        <v>0.7183093973375303</v>
      </c>
      <c r="E71" s="16">
        <f t="shared" ca="1" si="4"/>
        <v>0.78947368421052633</v>
      </c>
      <c r="N71" s="25">
        <f>7+8*($M$1-1)</f>
        <v>87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53b. College Enrollment Rates in the First Two Years after High School Graduation for Class 2011 and 2012,  Student-Weighted Totals</v>
      </c>
      <c r="N74" s="25">
        <f>3+5*($M$1-1)</f>
        <v>53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15404</v>
      </c>
      <c r="C76" s="16">
        <f t="shared" ca="1" si="5"/>
        <v>0.74201506102311088</v>
      </c>
      <c r="D76" s="16">
        <f t="shared" ca="1" si="5"/>
        <v>0.65534925993248505</v>
      </c>
      <c r="E76" s="16">
        <f t="shared" ca="1" si="5"/>
        <v>8.6665801090625813E-2</v>
      </c>
      <c r="F76" s="16">
        <f t="shared" ca="1" si="5"/>
        <v>0.35179174240457023</v>
      </c>
      <c r="G76" s="16">
        <f t="shared" ca="1" si="5"/>
        <v>0.39022331861854065</v>
      </c>
      <c r="H76" s="16">
        <f t="shared" ca="1" si="5"/>
        <v>0.64846793040768635</v>
      </c>
      <c r="I76" s="16">
        <f t="shared" ca="1" si="5"/>
        <v>9.3547130615424565E-2</v>
      </c>
      <c r="K76" s="5"/>
      <c r="L76" s="5"/>
      <c r="N76" s="25">
        <f>6+8*($M$1-1)</f>
        <v>86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22427</v>
      </c>
      <c r="C77" s="16">
        <f t="shared" ca="1" si="5"/>
        <v>0.68497792838988714</v>
      </c>
      <c r="D77" s="16">
        <f t="shared" ca="1" si="5"/>
        <v>0.61167342934855307</v>
      </c>
      <c r="E77" s="16">
        <f t="shared" ca="1" si="5"/>
        <v>7.3304499041334112E-2</v>
      </c>
      <c r="F77" s="16">
        <f t="shared" ca="1" si="5"/>
        <v>0.33593436482810896</v>
      </c>
      <c r="G77" s="16">
        <f t="shared" ca="1" si="5"/>
        <v>0.34904356356177824</v>
      </c>
      <c r="H77" s="16">
        <f t="shared" ca="1" si="5"/>
        <v>0.60453917153431136</v>
      </c>
      <c r="I77" s="16">
        <f t="shared" ca="1" si="5"/>
        <v>8.0438756855575874E-2</v>
      </c>
      <c r="K77" s="5"/>
      <c r="L77" s="5"/>
      <c r="N77" s="25">
        <f>7+8*($M$1-1)</f>
        <v>87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53b.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54a. Persistence Rates from First to Second Year of College for Class of 2012, School Percentile Distribution</v>
      </c>
      <c r="N101" s="25">
        <f>4+5*($M$1-1)</f>
        <v>54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66</v>
      </c>
      <c r="C103" s="16">
        <f t="shared" ref="C103:E103" ca="1" si="6">INDIRECT(CONCATENATE("'ALL DATA'!",Y$1,$N103))</f>
        <v>0.79583333333333328</v>
      </c>
      <c r="D103" s="16">
        <f t="shared" ca="1" si="6"/>
        <v>0.83174603174603179</v>
      </c>
      <c r="E103" s="16">
        <f t="shared" ca="1" si="6"/>
        <v>0.87431693989071035</v>
      </c>
      <c r="N103" s="25">
        <f>8+8*($M$1-1)</f>
        <v>88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54b. Persistence Rates from First to Second Year of College for Class of 2012, Student-Weighted Totals</v>
      </c>
      <c r="N106" s="25">
        <f>4+5*($M$1-1)</f>
        <v>54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14157</v>
      </c>
      <c r="C108" s="16">
        <f t="shared" ca="1" si="7"/>
        <v>0.83944338489793036</v>
      </c>
      <c r="D108" s="16">
        <f t="shared" ca="1" si="7"/>
        <v>0.8371726096560429</v>
      </c>
      <c r="E108" s="16">
        <f t="shared" ca="1" si="7"/>
        <v>0.85887913571910868</v>
      </c>
      <c r="F108" s="16">
        <f t="shared" ca="1" si="7"/>
        <v>0.76128838049367853</v>
      </c>
      <c r="G108" s="16">
        <f t="shared" ca="1" si="7"/>
        <v>0.90855849860242244</v>
      </c>
      <c r="H108" s="16">
        <f t="shared" ca="1" si="7"/>
        <v>0.83691670648192384</v>
      </c>
      <c r="I108" s="16">
        <f t="shared" ca="1" si="7"/>
        <v>0.85928705440900566</v>
      </c>
      <c r="K108" s="5"/>
      <c r="L108" s="5"/>
      <c r="N108" s="25">
        <f>8+8*($M$1-1)</f>
        <v>88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54b.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55a. Six-Year Completion Rates for Class of 2008, School Percentile Distribution</v>
      </c>
      <c r="N132" s="25">
        <f>5+5*($M$1-1)</f>
        <v>55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31</v>
      </c>
      <c r="C134" s="16">
        <f t="shared" ref="C134:E134" ca="1" si="8">INDIRECT(CONCATENATE("'ALL DATA'!",Y$1,$N134))</f>
        <v>0.20895522388059701</v>
      </c>
      <c r="D134" s="16">
        <f t="shared" ca="1" si="8"/>
        <v>0.29059829059829062</v>
      </c>
      <c r="E134" s="16">
        <f t="shared" ca="1" si="8"/>
        <v>0.35029940119760478</v>
      </c>
      <c r="N134" s="25">
        <f>9+8*($M$1-1)</f>
        <v>89</v>
      </c>
    </row>
    <row r="137" spans="1:29" ht="15.75" thickBot="1" x14ac:dyDescent="0.3">
      <c r="A137" s="11" t="str">
        <f>CONCATENATE("Table ",N137,"b. Six-Year Completion Rates for Class of 2008, Student-Weighted Totals")</f>
        <v>Table 55b. Six-Year Completion Rates for Class of 2008, Student-Weighted Totals</v>
      </c>
      <c r="N137" s="25">
        <f>5+5*($M$1-1)</f>
        <v>55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8225</v>
      </c>
      <c r="C139" s="16">
        <f t="shared" ca="1" si="9"/>
        <v>0.29920972644376898</v>
      </c>
      <c r="D139" s="16">
        <f t="shared" ca="1" si="9"/>
        <v>0.23768996960486322</v>
      </c>
      <c r="E139" s="16">
        <f t="shared" ca="1" si="9"/>
        <v>6.1519756838905773E-2</v>
      </c>
      <c r="F139" s="16">
        <f t="shared" ca="1" si="9"/>
        <v>7.8905775075987838E-2</v>
      </c>
      <c r="G139" s="16">
        <f t="shared" ca="1" si="9"/>
        <v>0.22030395136778116</v>
      </c>
      <c r="H139" s="16">
        <f t="shared" ca="1" si="9"/>
        <v>0.24279635258358662</v>
      </c>
      <c r="I139" s="16">
        <f t="shared" ca="1" si="9"/>
        <v>5.6413373860182373E-2</v>
      </c>
      <c r="K139" s="5"/>
      <c r="L139" s="5"/>
      <c r="N139" s="25">
        <f>9+8*($M$1-1)</f>
        <v>89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55b.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L102" sqref="L102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Low Minority, Rural Schools</v>
      </c>
      <c r="M1" s="28">
        <v>12</v>
      </c>
      <c r="N1" s="25">
        <f>2+8*($M$1-1)</f>
        <v>90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56a. College Enrollment Rates in the First Fall after High School Graduation for Classes 2013 and 2014, School Percentile Distribution</v>
      </c>
      <c r="N2" s="25">
        <f>1+5*($M$1-1)</f>
        <v>56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811</v>
      </c>
      <c r="C4" s="16">
        <f t="shared" ref="C4:E5" ca="1" si="0">INDIRECT(CONCATENATE("'ALL DATA'!",Y$1,$N4))</f>
        <v>0.56218905472636815</v>
      </c>
      <c r="D4" s="16">
        <f t="shared" ca="1" si="0"/>
        <v>0.65354330708661412</v>
      </c>
      <c r="E4" s="16">
        <f t="shared" ca="1" si="0"/>
        <v>0.75</v>
      </c>
      <c r="N4" s="25">
        <f>2+8*($M$1-1)</f>
        <v>90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654</v>
      </c>
      <c r="C5" s="16">
        <f t="shared" ca="1" si="0"/>
        <v>0.55172413793103448</v>
      </c>
      <c r="D5" s="16">
        <f t="shared" ca="1" si="0"/>
        <v>0.64543329647129788</v>
      </c>
      <c r="E5" s="16">
        <f t="shared" ca="1" si="0"/>
        <v>0.74031007751937983</v>
      </c>
      <c r="N5" s="25">
        <f>3+8*($M$1-1)</f>
        <v>91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56b. College Enrollment Rates in the First Fall after High School Graduation for Classes 2013 and 2014, Student-Weighted Totals</v>
      </c>
      <c r="N8" s="25">
        <f>1+5*($M$1-1)</f>
        <v>56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89087</v>
      </c>
      <c r="C10" s="16">
        <f t="shared" ca="1" si="1"/>
        <v>0.64559363319002772</v>
      </c>
      <c r="D10" s="16">
        <f t="shared" ca="1" si="1"/>
        <v>0.52107490430702574</v>
      </c>
      <c r="E10" s="16">
        <f t="shared" ca="1" si="1"/>
        <v>0.12451872888300201</v>
      </c>
      <c r="F10" s="16">
        <f t="shared" ca="1" si="1"/>
        <v>0.20600087554862101</v>
      </c>
      <c r="G10" s="16">
        <f t="shared" ca="1" si="1"/>
        <v>0.43959275764140671</v>
      </c>
      <c r="H10" s="16">
        <f t="shared" ca="1" si="1"/>
        <v>0.51683186098981893</v>
      </c>
      <c r="I10" s="16">
        <f t="shared" ca="1" si="1"/>
        <v>0.12876177220020879</v>
      </c>
      <c r="N10" s="25">
        <f>2+8*($M$1-1)</f>
        <v>90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78434</v>
      </c>
      <c r="C11" s="16">
        <f t="shared" ca="1" si="1"/>
        <v>0.63858785730678025</v>
      </c>
      <c r="D11" s="16">
        <f t="shared" ca="1" si="1"/>
        <v>0.51301731391998373</v>
      </c>
      <c r="E11" s="16">
        <f t="shared" ca="1" si="1"/>
        <v>0.12557054338679655</v>
      </c>
      <c r="F11" s="16">
        <f t="shared" ca="1" si="1"/>
        <v>0.20000254991457786</v>
      </c>
      <c r="G11" s="16">
        <f t="shared" ca="1" si="1"/>
        <v>0.43858530739220236</v>
      </c>
      <c r="H11" s="16">
        <f t="shared" ca="1" si="1"/>
        <v>0.50743300099446664</v>
      </c>
      <c r="I11" s="16">
        <f t="shared" ca="1" si="1"/>
        <v>0.13115485631231355</v>
      </c>
      <c r="J11" s="29"/>
      <c r="K11" s="29"/>
      <c r="L11" s="29"/>
      <c r="M11" s="25"/>
      <c r="N11" s="25">
        <f>3+8*($M$1-1)</f>
        <v>91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56b.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57a. College Enrollment Rates in the First Year after High School Graduation for Classes 2012 and 2013, School Percentile Distribution</v>
      </c>
      <c r="N35" s="25">
        <f>2+5*($M$1-1)</f>
        <v>57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919</v>
      </c>
      <c r="C37" s="16">
        <f t="shared" ref="C37:E38" ca="1" si="2">INDIRECT(CONCATENATE("'ALL DATA'!",Y$1,$N37))</f>
        <v>0.60893854748603349</v>
      </c>
      <c r="D37" s="16">
        <f t="shared" ca="1" si="2"/>
        <v>0.69354838709677424</v>
      </c>
      <c r="E37" s="16">
        <f t="shared" ca="1" si="2"/>
        <v>0.77777777777777779</v>
      </c>
      <c r="N37" s="25">
        <f>4+8*($M$1-1)</f>
        <v>92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811</v>
      </c>
      <c r="C38" s="16">
        <f t="shared" ca="1" si="2"/>
        <v>0.59033078880407119</v>
      </c>
      <c r="D38" s="16">
        <f t="shared" ca="1" si="2"/>
        <v>0.68571428571428572</v>
      </c>
      <c r="E38" s="16">
        <f t="shared" ca="1" si="2"/>
        <v>0.77941176470588236</v>
      </c>
      <c r="N38" s="25">
        <f>5+8*($M$1-1)</f>
        <v>93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57b. College Enrollment Rates in the First Year after High School Graduation for Classes 2012 and 2013,  Student-Weighted Totals</v>
      </c>
      <c r="N41" s="25">
        <f>2+5*($M$1-1)</f>
        <v>57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137894</v>
      </c>
      <c r="C43" s="16">
        <f t="shared" ca="1" si="3"/>
        <v>0.69728197020900107</v>
      </c>
      <c r="D43" s="16">
        <f t="shared" ca="1" si="3"/>
        <v>0.57243244811231819</v>
      </c>
      <c r="E43" s="16">
        <f t="shared" ca="1" si="3"/>
        <v>0.12484952209668296</v>
      </c>
      <c r="F43" s="16">
        <f t="shared" ca="1" si="3"/>
        <v>0.22938634023235238</v>
      </c>
      <c r="G43" s="16">
        <f t="shared" ca="1" si="3"/>
        <v>0.46789562997664874</v>
      </c>
      <c r="H43" s="16">
        <f t="shared" ca="1" si="3"/>
        <v>0.56567363337055998</v>
      </c>
      <c r="I43" s="16">
        <f t="shared" ca="1" si="3"/>
        <v>0.13160833683844111</v>
      </c>
      <c r="N43" s="25">
        <f>4+8*($M$1-1)</f>
        <v>92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89087</v>
      </c>
      <c r="C44" s="16">
        <f t="shared" ca="1" si="3"/>
        <v>0.67825833174312755</v>
      </c>
      <c r="D44" s="16">
        <f t="shared" ca="1" si="3"/>
        <v>0.54899143533848938</v>
      </c>
      <c r="E44" s="16">
        <f t="shared" ca="1" si="3"/>
        <v>0.12926689640463818</v>
      </c>
      <c r="F44" s="16">
        <f t="shared" ca="1" si="3"/>
        <v>0.22324244839314378</v>
      </c>
      <c r="G44" s="16">
        <f t="shared" ca="1" si="3"/>
        <v>0.45501588334998372</v>
      </c>
      <c r="H44" s="16">
        <f t="shared" ca="1" si="3"/>
        <v>0.54423204283453253</v>
      </c>
      <c r="I44" s="16">
        <f t="shared" ca="1" si="3"/>
        <v>0.13402628890859497</v>
      </c>
      <c r="N44" s="25">
        <f>5+8*($M$1-1)</f>
        <v>93</v>
      </c>
    </row>
    <row r="47" spans="1:14" x14ac:dyDescent="0.25">
      <c r="A47" s="29" t="str">
        <f>CONCATENATE("Figure ", RIGHT(A41,LEN(A41)-6))</f>
        <v>Figure 57b.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58a. College Enrollment Rates in the First Two Years after High School Graduation for Classes 2011 and 2012,  School Percentile Distribution</v>
      </c>
      <c r="N68" s="25">
        <f>3+5*($M$1-1)</f>
        <v>58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830</v>
      </c>
      <c r="C70" s="16">
        <f t="shared" ref="C70:E71" ca="1" si="4">INDIRECT(CONCATENATE("'ALL DATA'!",Y$1,$N70))</f>
        <v>0.65405405405405403</v>
      </c>
      <c r="D70" s="16">
        <f t="shared" ca="1" si="4"/>
        <v>0.74267320662170455</v>
      </c>
      <c r="E70" s="16">
        <f t="shared" ca="1" si="4"/>
        <v>0.80952380952380953</v>
      </c>
      <c r="N70" s="25">
        <f>6+8*($M$1-1)</f>
        <v>94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919</v>
      </c>
      <c r="C71" s="16">
        <f t="shared" ca="1" si="4"/>
        <v>0.651685393258427</v>
      </c>
      <c r="D71" s="16">
        <f t="shared" ca="1" si="4"/>
        <v>0.73825503355704702</v>
      </c>
      <c r="E71" s="16">
        <f t="shared" ca="1" si="4"/>
        <v>0.81481481481481477</v>
      </c>
      <c r="N71" s="25">
        <f>7+8*($M$1-1)</f>
        <v>95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58b. College Enrollment Rates in the First Two Years after High School Graduation for Class 2011 and 2012,  Student-Weighted Totals</v>
      </c>
      <c r="N74" s="25">
        <f>3+5*($M$1-1)</f>
        <v>58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132847</v>
      </c>
      <c r="C76" s="16">
        <f t="shared" ca="1" si="5"/>
        <v>0.74191362996529842</v>
      </c>
      <c r="D76" s="16">
        <f t="shared" ca="1" si="5"/>
        <v>0.61256181923566211</v>
      </c>
      <c r="E76" s="16">
        <f t="shared" ca="1" si="5"/>
        <v>0.12935181072963634</v>
      </c>
      <c r="F76" s="16">
        <f t="shared" ca="1" si="5"/>
        <v>0.25933592779663822</v>
      </c>
      <c r="G76" s="16">
        <f t="shared" ca="1" si="5"/>
        <v>0.48257770216866019</v>
      </c>
      <c r="H76" s="16">
        <f t="shared" ca="1" si="5"/>
        <v>0.6009017892763856</v>
      </c>
      <c r="I76" s="16">
        <f t="shared" ca="1" si="5"/>
        <v>0.14101184068891282</v>
      </c>
      <c r="K76" s="5"/>
      <c r="L76" s="5"/>
      <c r="N76" s="25">
        <f>6+8*($M$1-1)</f>
        <v>94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137894</v>
      </c>
      <c r="C77" s="16">
        <f t="shared" ca="1" si="5"/>
        <v>0.7410909829289164</v>
      </c>
      <c r="D77" s="16">
        <f t="shared" ca="1" si="5"/>
        <v>0.60920707209885849</v>
      </c>
      <c r="E77" s="16">
        <f t="shared" ca="1" si="5"/>
        <v>0.13188391083005788</v>
      </c>
      <c r="F77" s="16">
        <f t="shared" ca="1" si="5"/>
        <v>0.25705251860124445</v>
      </c>
      <c r="G77" s="16">
        <f t="shared" ca="1" si="5"/>
        <v>0.484038464327672</v>
      </c>
      <c r="H77" s="16">
        <f t="shared" ca="1" si="5"/>
        <v>0.60048297968004405</v>
      </c>
      <c r="I77" s="16">
        <f t="shared" ca="1" si="5"/>
        <v>0.14060800324887232</v>
      </c>
      <c r="K77" s="5"/>
      <c r="L77" s="5"/>
      <c r="N77" s="25">
        <f>7+8*($M$1-1)</f>
        <v>95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58b.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59a. Persistence Rates from First to Second Year of College for Class of 2012, School Percentile Distribution</v>
      </c>
      <c r="N101" s="25">
        <f>4+5*($M$1-1)</f>
        <v>59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919</v>
      </c>
      <c r="C103" s="16">
        <f t="shared" ref="C103:E103" ca="1" si="6">INDIRECT(CONCATENATE("'ALL DATA'!",Y$1,$N103))</f>
        <v>0.7857142857142857</v>
      </c>
      <c r="D103" s="16">
        <f t="shared" ca="1" si="6"/>
        <v>0.84459459459459463</v>
      </c>
      <c r="E103" s="16">
        <f t="shared" ca="1" si="6"/>
        <v>0.89772727272727271</v>
      </c>
      <c r="N103" s="25">
        <f>8+8*($M$1-1)</f>
        <v>96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59b. Persistence Rates from First to Second Year of College for Class of 2012, Student-Weighted Totals</v>
      </c>
      <c r="N106" s="25">
        <f>4+5*($M$1-1)</f>
        <v>59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96151</v>
      </c>
      <c r="C108" s="16">
        <f t="shared" ca="1" si="7"/>
        <v>0.85516531289326159</v>
      </c>
      <c r="D108" s="16">
        <f t="shared" ca="1" si="7"/>
        <v>0.84540444669664916</v>
      </c>
      <c r="E108" s="16">
        <f t="shared" ca="1" si="7"/>
        <v>0.89991868029739774</v>
      </c>
      <c r="F108" s="16">
        <f t="shared" ca="1" si="7"/>
        <v>0.73902184565774087</v>
      </c>
      <c r="G108" s="16">
        <f t="shared" ca="1" si="7"/>
        <v>0.91210477371357723</v>
      </c>
      <c r="H108" s="16">
        <f t="shared" ca="1" si="7"/>
        <v>0.84553158211863644</v>
      </c>
      <c r="I108" s="16">
        <f t="shared" ca="1" si="7"/>
        <v>0.89657262508265378</v>
      </c>
      <c r="K108" s="5"/>
      <c r="L108" s="5"/>
      <c r="N108" s="25">
        <f>8+8*($M$1-1)</f>
        <v>96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59b.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60a. Six-Year Completion Rates for Class of 2008, School Percentile Distribution</v>
      </c>
      <c r="N132" s="25">
        <f>5+5*($M$1-1)</f>
        <v>60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767</v>
      </c>
      <c r="C134" s="16">
        <f t="shared" ref="C134:E134" ca="1" si="8">INDIRECT(CONCATENATE("'ALL DATA'!",Y$1,$N134))</f>
        <v>0.28292682926829266</v>
      </c>
      <c r="D134" s="16">
        <f t="shared" ca="1" si="8"/>
        <v>0.38181818181818183</v>
      </c>
      <c r="E134" s="16">
        <f t="shared" ca="1" si="8"/>
        <v>0.48648648648648651</v>
      </c>
      <c r="N134" s="25">
        <f>9+8*($M$1-1)</f>
        <v>97</v>
      </c>
    </row>
    <row r="137" spans="1:29" ht="15.75" thickBot="1" x14ac:dyDescent="0.3">
      <c r="A137" s="11" t="str">
        <f>CONCATENATE("Table ",N137,"b. Six-Year Completion Rates for Class of 2008, Student-Weighted Totals")</f>
        <v>Table 60b. Six-Year Completion Rates for Class of 2008, Student-Weighted Totals</v>
      </c>
      <c r="N137" s="25">
        <f>5+5*($M$1-1)</f>
        <v>60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110275</v>
      </c>
      <c r="C139" s="16">
        <f t="shared" ca="1" si="9"/>
        <v>0.40629335751530266</v>
      </c>
      <c r="D139" s="16">
        <f t="shared" ca="1" si="9"/>
        <v>0.31368850600770798</v>
      </c>
      <c r="E139" s="16">
        <f t="shared" ca="1" si="9"/>
        <v>9.2604851507594649E-2</v>
      </c>
      <c r="F139" s="16">
        <f t="shared" ca="1" si="9"/>
        <v>8.6755837678530942E-2</v>
      </c>
      <c r="G139" s="16">
        <f t="shared" ca="1" si="9"/>
        <v>0.3195375198367717</v>
      </c>
      <c r="H139" s="16">
        <f t="shared" ca="1" si="9"/>
        <v>0.31696214010428475</v>
      </c>
      <c r="I139" s="16">
        <f t="shared" ca="1" si="9"/>
        <v>8.9331217411017905E-2</v>
      </c>
      <c r="K139" s="5"/>
      <c r="L139" s="5"/>
      <c r="N139" s="25">
        <f>9+8*($M$1-1)</f>
        <v>97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60b.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161"/>
  <sheetViews>
    <sheetView tabSelected="1" workbookViewId="0"/>
  </sheetViews>
  <sheetFormatPr defaultRowHeight="15" x14ac:dyDescent="0.25"/>
  <cols>
    <col min="1" max="1" width="11.7109375" customWidth="1"/>
    <col min="2" max="2" width="10.7109375" style="24" customWidth="1"/>
    <col min="3" max="9" width="10.7109375" customWidth="1"/>
    <col min="12" max="12" width="9.140625" style="18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</cols>
  <sheetData>
    <row r="1" spans="1:30" s="10" customFormat="1" ht="32.25" thickBot="1" x14ac:dyDescent="0.3">
      <c r="A1" s="17" t="str">
        <f ca="1">INDIRECT(CONCATENATE("'All DATA'!A",$N1))</f>
        <v>Low Income, High Minority, Urban Schools</v>
      </c>
      <c r="B1" s="24"/>
      <c r="L1" s="18"/>
      <c r="M1" s="28">
        <v>1</v>
      </c>
      <c r="N1" s="25">
        <f>2+8*($M$1-1)</f>
        <v>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B1" s="20"/>
      <c r="AC1" s="20"/>
      <c r="AD1" s="5"/>
    </row>
    <row r="2" spans="1:30" ht="15.75" thickBot="1" x14ac:dyDescent="0.3">
      <c r="A2" s="18" t="str">
        <f>CONCATENATE("Table ",N2,"a. College Enrollment Rates in the First Fall after High School Graduation for Classes 2013 and 2014, School Percentile Distribution")</f>
        <v>Table 1a. College Enrollment Rates in the First Fall after High School Graduation for Classes 2013 and 2014, School Percentile Distribution</v>
      </c>
      <c r="C2" s="18"/>
      <c r="D2" s="18"/>
      <c r="E2" s="18"/>
      <c r="F2" s="10"/>
      <c r="G2" s="10"/>
      <c r="H2" s="10"/>
      <c r="I2" s="10"/>
      <c r="J2" s="10"/>
      <c r="K2" s="10"/>
      <c r="N2" s="25">
        <f>1+5*($M$1-1)</f>
        <v>1</v>
      </c>
    </row>
    <row r="3" spans="1:30" s="18" customFormat="1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  <c r="M3" s="25"/>
      <c r="N3" s="25"/>
      <c r="O3" s="25"/>
      <c r="P3" s="25"/>
      <c r="Q3" s="5"/>
      <c r="R3" s="25"/>
      <c r="S3" s="25"/>
      <c r="T3" s="25"/>
      <c r="U3" s="25"/>
      <c r="V3" s="25"/>
      <c r="W3" s="25"/>
      <c r="X3" s="25"/>
      <c r="Y3" s="25"/>
      <c r="Z3" s="25"/>
      <c r="AA3" s="25"/>
      <c r="AB3" s="20"/>
      <c r="AC3" s="20"/>
    </row>
    <row r="4" spans="1:30" s="18" customFormat="1" ht="15.75" thickBot="1" x14ac:dyDescent="0.3">
      <c r="A4" s="14">
        <f ca="1">INDIRECT(CONCATENATE("'ALL DATA'!",O$1,$N4))</f>
        <v>2013</v>
      </c>
      <c r="B4" s="15">
        <f ca="1">INDIRECT(CONCATENATE("'ALL DATA'!",X$1,$N4))</f>
        <v>581</v>
      </c>
      <c r="C4" s="16">
        <f t="shared" ref="C4:E5" ca="1" si="0">INDIRECT(CONCATENATE("'ALL DATA'!",Y$1,$N4))</f>
        <v>0.38961038961038963</v>
      </c>
      <c r="D4" s="16">
        <f t="shared" ca="1" si="0"/>
        <v>0.51127819548872178</v>
      </c>
      <c r="E4" s="16">
        <f t="shared" ca="1" si="0"/>
        <v>0.62474226804123711</v>
      </c>
      <c r="M4" s="25"/>
      <c r="N4" s="25">
        <f>2+8*($M$1-1)</f>
        <v>2</v>
      </c>
      <c r="O4" s="25"/>
      <c r="P4" s="25"/>
      <c r="Q4" s="5"/>
      <c r="R4" s="25"/>
      <c r="S4" s="25"/>
      <c r="T4" s="25"/>
      <c r="U4" s="25"/>
      <c r="V4" s="25"/>
      <c r="W4" s="25"/>
      <c r="X4" s="25"/>
      <c r="Y4" s="25"/>
      <c r="Z4" s="25"/>
      <c r="AA4" s="25"/>
      <c r="AB4" s="20"/>
      <c r="AC4" s="20"/>
    </row>
    <row r="5" spans="1:30" s="18" customFormat="1" ht="15.75" thickBot="1" x14ac:dyDescent="0.3">
      <c r="A5" s="14">
        <f ca="1">INDIRECT(CONCATENATE("'ALL DATA'!",O$1,$N5))</f>
        <v>2014</v>
      </c>
      <c r="B5" s="15">
        <f ca="1">INDIRECT(CONCATENATE("'ALL DATA'!",X$1,$N5))</f>
        <v>548</v>
      </c>
      <c r="C5" s="16">
        <f t="shared" ca="1" si="0"/>
        <v>0.38389154704944178</v>
      </c>
      <c r="D5" s="16">
        <f t="shared" ca="1" si="0"/>
        <v>0.49848484848484848</v>
      </c>
      <c r="E5" s="16">
        <f t="shared" ca="1" si="0"/>
        <v>0.61634661572662175</v>
      </c>
      <c r="M5" s="25"/>
      <c r="N5" s="25">
        <f>3+8*($M$1-1)</f>
        <v>3</v>
      </c>
      <c r="O5" s="25"/>
      <c r="P5" s="25"/>
      <c r="Q5" s="5"/>
      <c r="R5" s="25"/>
      <c r="S5" s="25"/>
      <c r="T5" s="25"/>
      <c r="U5" s="25"/>
      <c r="V5" s="25"/>
      <c r="W5" s="25"/>
      <c r="X5" s="25"/>
      <c r="Y5" s="25"/>
      <c r="Z5" s="25"/>
      <c r="AA5" s="25"/>
      <c r="AB5" s="20"/>
      <c r="AC5" s="20"/>
    </row>
    <row r="6" spans="1:30" s="18" customFormat="1" x14ac:dyDescent="0.25">
      <c r="B6" s="24"/>
      <c r="M6" s="25"/>
      <c r="N6" s="25"/>
      <c r="O6" s="25"/>
      <c r="P6" s="25"/>
      <c r="Q6" s="5"/>
      <c r="R6" s="25"/>
      <c r="S6" s="25"/>
      <c r="T6" s="25"/>
      <c r="U6" s="25"/>
      <c r="V6" s="25"/>
      <c r="W6" s="25"/>
      <c r="X6" s="25"/>
      <c r="Y6" s="25"/>
      <c r="Z6" s="25"/>
      <c r="AA6" s="25"/>
      <c r="AB6" s="20"/>
      <c r="AC6" s="20"/>
    </row>
    <row r="7" spans="1:30" s="18" customFormat="1" x14ac:dyDescent="0.25">
      <c r="B7" s="24"/>
      <c r="M7" s="25"/>
      <c r="N7" s="25"/>
      <c r="O7" s="25"/>
      <c r="P7" s="25"/>
      <c r="Q7" s="5"/>
      <c r="R7" s="25"/>
      <c r="S7" s="25"/>
      <c r="T7" s="25"/>
      <c r="U7" s="25"/>
      <c r="V7" s="25"/>
      <c r="W7" s="25"/>
      <c r="X7" s="25"/>
      <c r="Y7" s="25"/>
      <c r="Z7" s="25"/>
      <c r="AA7" s="25"/>
      <c r="AB7" s="20"/>
      <c r="AC7" s="20"/>
    </row>
    <row r="8" spans="1:30" s="10" customFormat="1" ht="15.75" thickBot="1" x14ac:dyDescent="0.3">
      <c r="A8" t="str">
        <f>CONCATENATE("Table ",N8,"b. College Enrollment Rates in the First Fall after High School Graduation for Classes 2013 and 2014, Student-Weighted Totals")</f>
        <v>Table 1b. College Enrollment Rates in the First Fall after High School Graduation for Classes 2013 and 2014, Student-Weighted Totals</v>
      </c>
      <c r="B8" s="24"/>
      <c r="C8"/>
      <c r="D8"/>
      <c r="E8"/>
      <c r="F8"/>
      <c r="G8"/>
      <c r="H8"/>
      <c r="I8"/>
      <c r="J8"/>
      <c r="K8"/>
      <c r="L8" s="18"/>
      <c r="M8" s="25"/>
      <c r="N8" s="25">
        <f>1+5*($M$1-1)</f>
        <v>1</v>
      </c>
      <c r="O8" s="25"/>
      <c r="P8" s="25"/>
      <c r="Q8" s="25"/>
      <c r="R8" s="5"/>
      <c r="S8" s="25"/>
      <c r="T8" s="25"/>
      <c r="U8" s="25"/>
      <c r="V8" s="25"/>
      <c r="W8" s="25"/>
      <c r="X8" s="25"/>
      <c r="Y8" s="25"/>
      <c r="Z8" s="25"/>
      <c r="AA8" s="25"/>
      <c r="AB8" s="20"/>
      <c r="AC8" s="20"/>
    </row>
    <row r="9" spans="1:30" s="10" customFormat="1" ht="30.75" thickBot="1" x14ac:dyDescent="0.3">
      <c r="A9" s="2"/>
      <c r="B9" s="22" t="s">
        <v>36</v>
      </c>
      <c r="C9" s="3" t="s">
        <v>0</v>
      </c>
      <c r="D9" s="3" t="s">
        <v>1</v>
      </c>
      <c r="E9" s="3" t="s">
        <v>2</v>
      </c>
      <c r="F9" s="3" t="s">
        <v>6</v>
      </c>
      <c r="G9" s="3" t="s">
        <v>7</v>
      </c>
      <c r="H9" s="3" t="s">
        <v>3</v>
      </c>
      <c r="I9" s="3" t="s">
        <v>4</v>
      </c>
      <c r="J9" s="4"/>
      <c r="K9" s="4"/>
      <c r="L9" s="9"/>
      <c r="M9" s="25"/>
      <c r="N9" s="26"/>
      <c r="O9" s="25"/>
      <c r="P9" s="25"/>
      <c r="Q9" s="5"/>
      <c r="R9" s="25"/>
      <c r="S9" s="25"/>
      <c r="T9" s="25"/>
      <c r="U9" s="25"/>
      <c r="V9" s="25"/>
      <c r="W9" s="25"/>
      <c r="X9" s="25"/>
      <c r="Y9" s="25"/>
      <c r="Z9" s="25"/>
      <c r="AA9" s="25"/>
      <c r="AB9" s="20"/>
      <c r="AC9" s="20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126981</v>
      </c>
      <c r="C10" s="16">
        <f ca="1">INDIRECT(CONCATENATE("'All DATA'!",Q$1,$N10))</f>
        <v>0.53081169623801983</v>
      </c>
      <c r="D10" s="16">
        <f t="shared" ca="1" si="1"/>
        <v>0.45346941668438584</v>
      </c>
      <c r="E10" s="16">
        <f t="shared" ca="1" si="1"/>
        <v>7.7342279553634014E-2</v>
      </c>
      <c r="F10" s="16">
        <f t="shared" ca="1" si="1"/>
        <v>0.23889400776494121</v>
      </c>
      <c r="G10" s="16">
        <f t="shared" ca="1" si="1"/>
        <v>0.29191768847307864</v>
      </c>
      <c r="H10" s="16">
        <f t="shared" ca="1" si="1"/>
        <v>0.47144848441892884</v>
      </c>
      <c r="I10" s="16">
        <f t="shared" ca="1" si="1"/>
        <v>5.9363211819091044E-2</v>
      </c>
      <c r="J10" s="1"/>
      <c r="K10" s="1"/>
      <c r="N10" s="25">
        <f>2+8*($M$1-1)</f>
        <v>2</v>
      </c>
    </row>
    <row r="11" spans="1:30" s="4" customFormat="1" ht="15.75" thickBot="1" x14ac:dyDescent="0.3">
      <c r="A11" s="14">
        <f ca="1">INDIRECT(CONCATENATE("'All DATA'!",O$1,$N11))</f>
        <v>2014</v>
      </c>
      <c r="B11" s="15">
        <f t="shared" ca="1" si="1"/>
        <v>121483</v>
      </c>
      <c r="C11" s="16">
        <f t="shared" ca="1" si="1"/>
        <v>0.53041166253714511</v>
      </c>
      <c r="D11" s="16">
        <f t="shared" ca="1" si="1"/>
        <v>0.45195624079089253</v>
      </c>
      <c r="E11" s="16">
        <f t="shared" ca="1" si="1"/>
        <v>7.8455421746252557E-2</v>
      </c>
      <c r="F11" s="16">
        <f t="shared" ca="1" si="1"/>
        <v>0.23837080085279422</v>
      </c>
      <c r="G11" s="16">
        <f t="shared" ca="1" si="1"/>
        <v>0.29204086168435089</v>
      </c>
      <c r="H11" s="16">
        <f t="shared" ca="1" si="1"/>
        <v>0.46687190800358896</v>
      </c>
      <c r="I11" s="16">
        <f t="shared" ca="1" si="1"/>
        <v>6.3539754533556134E-2</v>
      </c>
      <c r="J11" s="1"/>
      <c r="K11" s="1"/>
      <c r="L11" s="18"/>
      <c r="M11" s="25"/>
      <c r="N11" s="25">
        <f>3+8*($M$1-1)</f>
        <v>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s="1" customFormat="1" x14ac:dyDescent="0.25">
      <c r="B12" s="24"/>
      <c r="L12" s="18"/>
      <c r="M12" s="25"/>
      <c r="N12" s="25"/>
      <c r="O12" s="25"/>
      <c r="P12" s="25"/>
      <c r="Q12" s="25"/>
      <c r="R12" s="25"/>
      <c r="S12" s="5"/>
      <c r="T12" s="25"/>
      <c r="U12" s="25"/>
      <c r="V12" s="25"/>
      <c r="W12" s="25"/>
      <c r="X12" s="25"/>
      <c r="Y12" s="25"/>
      <c r="Z12" s="25"/>
      <c r="AA12" s="25"/>
      <c r="AB12" s="20"/>
      <c r="AC12" s="20"/>
    </row>
    <row r="13" spans="1:30" s="1" customFormat="1" x14ac:dyDescent="0.25">
      <c r="A13"/>
      <c r="B13" s="24"/>
      <c r="C13"/>
      <c r="D13"/>
      <c r="E13"/>
      <c r="F13"/>
      <c r="G13"/>
      <c r="H13"/>
      <c r="I13"/>
      <c r="L13" s="18"/>
      <c r="M13" s="25"/>
      <c r="N13" s="25"/>
      <c r="O13" s="25"/>
      <c r="P13" s="25"/>
      <c r="Q13" s="25"/>
      <c r="R13" s="5"/>
      <c r="S13" s="25"/>
      <c r="T13" s="25"/>
      <c r="U13" s="25"/>
      <c r="V13" s="25"/>
      <c r="W13" s="25"/>
      <c r="X13" s="25"/>
      <c r="Y13" s="25"/>
      <c r="Z13" s="25"/>
      <c r="AA13" s="25"/>
      <c r="AB13" s="20"/>
      <c r="AC13" s="20"/>
    </row>
    <row r="14" spans="1:30" x14ac:dyDescent="0.25">
      <c r="A14" t="str">
        <f>CONCATENATE("Figure ", RIGHT(A8,LEN(A8)-6))</f>
        <v>Figure 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4" spans="1:29" s="18" customFormat="1" x14ac:dyDescent="0.25">
      <c r="B34" s="24"/>
      <c r="M34" s="25"/>
      <c r="N34" s="25"/>
      <c r="O34" s="25"/>
      <c r="P34" s="25"/>
      <c r="Q34" s="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0"/>
      <c r="AC34" s="20"/>
    </row>
    <row r="35" spans="1:29" s="18" customFormat="1" ht="15.75" thickBot="1" x14ac:dyDescent="0.3">
      <c r="A35" s="11" t="str">
        <f>CONCATENATE("Table ",N35,"a. College Enrollment Rates in the First Year after High School Graduation for Classes 2012 and 2013, School Percentile Distribution")</f>
        <v>Table 2a. College Enrollment Rates in the First Year after High School Graduation for Classes 2012 and 2013, School Percentile Distribution</v>
      </c>
      <c r="B35" s="24"/>
      <c r="M35" s="25"/>
      <c r="N35" s="25">
        <f>2+5*($M$1-1)</f>
        <v>2</v>
      </c>
      <c r="O35" s="25"/>
      <c r="P35" s="25"/>
      <c r="Q35" s="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0"/>
      <c r="AC35" s="20"/>
    </row>
    <row r="36" spans="1:29" s="18" customFormat="1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  <c r="M36" s="25"/>
      <c r="N36" s="25"/>
      <c r="O36" s="25"/>
      <c r="P36" s="25"/>
      <c r="Q36" s="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0"/>
      <c r="AC36" s="20"/>
    </row>
    <row r="37" spans="1:29" s="18" customFormat="1" ht="15.75" thickBot="1" x14ac:dyDescent="0.3">
      <c r="A37" s="14">
        <f ca="1">INDIRECT(CONCATENATE("'ALL DATA'!",O$1,$N37))</f>
        <v>2012</v>
      </c>
      <c r="B37" s="15">
        <f ca="1">INDIRECT(CONCATENATE("'ALL DATA'!",X$1,$N37))</f>
        <v>494</v>
      </c>
      <c r="C37" s="16">
        <f t="shared" ref="C37:C38" ca="1" si="2">INDIRECT(CONCATENATE("'ALL DATA'!",Y$1,$N37))</f>
        <v>0.46881287726358151</v>
      </c>
      <c r="D37" s="16">
        <f t="shared" ref="D37:D38" ca="1" si="3">INDIRECT(CONCATENATE("'ALL DATA'!",Z$1,$N37))</f>
        <v>0.57808173477898239</v>
      </c>
      <c r="E37" s="16">
        <f t="shared" ref="E37:E38" ca="1" si="4">INDIRECT(CONCATENATE("'ALL DATA'!",AA$1,$N37))</f>
        <v>0.67820069204152245</v>
      </c>
      <c r="M37" s="25"/>
      <c r="N37" s="25">
        <f>4+8*($M$1-1)</f>
        <v>4</v>
      </c>
      <c r="O37" s="25"/>
      <c r="P37" s="25"/>
      <c r="Q37" s="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0"/>
      <c r="AC37" s="20"/>
    </row>
    <row r="38" spans="1:29" s="18" customFormat="1" ht="15.75" thickBot="1" x14ac:dyDescent="0.3">
      <c r="A38" s="14">
        <f ca="1">INDIRECT(CONCATENATE("'ALL DATA'!",O$1,$N38))</f>
        <v>2013</v>
      </c>
      <c r="B38" s="15">
        <f ca="1">INDIRECT(CONCATENATE("'ALL DATA'!",X$1,$N38))</f>
        <v>581</v>
      </c>
      <c r="C38" s="16">
        <f t="shared" ca="1" si="2"/>
        <v>0.45070422535211269</v>
      </c>
      <c r="D38" s="16">
        <f t="shared" ca="1" si="3"/>
        <v>0.57894736842105265</v>
      </c>
      <c r="E38" s="16">
        <f t="shared" ca="1" si="4"/>
        <v>0.69117647058823528</v>
      </c>
      <c r="M38" s="25"/>
      <c r="N38" s="25">
        <f>5+8*($M$1-1)</f>
        <v>5</v>
      </c>
      <c r="O38" s="25"/>
      <c r="P38" s="25"/>
      <c r="Q38" s="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0"/>
      <c r="AC38" s="20"/>
    </row>
    <row r="39" spans="1:29" s="18" customFormat="1" x14ac:dyDescent="0.25">
      <c r="B39" s="24"/>
      <c r="M39" s="25"/>
      <c r="N39" s="25"/>
      <c r="O39" s="25"/>
      <c r="P39" s="25"/>
      <c r="Q39" s="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0"/>
      <c r="AC39" s="20"/>
    </row>
    <row r="40" spans="1:29" s="18" customFormat="1" x14ac:dyDescent="0.25">
      <c r="B40" s="24"/>
      <c r="M40" s="25"/>
      <c r="N40" s="25"/>
      <c r="O40" s="25"/>
      <c r="P40" s="25"/>
      <c r="Q40" s="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0"/>
      <c r="AC40" s="20"/>
    </row>
    <row r="41" spans="1:29" ht="15.75" thickBot="1" x14ac:dyDescent="0.3">
      <c r="A41" s="11" t="str">
        <f>CONCATENATE("Table ",N41,"b. College Enrollment Rates in the First Year after High School Graduation for Classes 2012 and 2013,  Student-Weighted Totals")</f>
        <v>Table 2b. College Enrollment Rates in the First Year after High School Graduation for Classes 2012 and 2013,  Student-Weighted Totals</v>
      </c>
      <c r="C41" s="10"/>
      <c r="D41" s="10"/>
      <c r="E41" s="10"/>
      <c r="F41" s="10"/>
      <c r="G41" s="10"/>
      <c r="H41" s="10"/>
      <c r="I41" s="10"/>
      <c r="N41" s="25">
        <f>2+5*($M$1-1)</f>
        <v>2</v>
      </c>
    </row>
    <row r="42" spans="1:29" s="10" customFormat="1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  <c r="K42"/>
      <c r="L42" s="18"/>
      <c r="M42" s="25"/>
      <c r="N42" s="25"/>
      <c r="O42" s="25"/>
      <c r="P42" s="25"/>
      <c r="Q42" s="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0"/>
      <c r="AC42" s="20"/>
    </row>
    <row r="43" spans="1:29" ht="15.75" thickBot="1" x14ac:dyDescent="0.3">
      <c r="A43" s="14">
        <f ca="1">INDIRECT(CONCATENATE("'All DATA'!",O$1,$N43))</f>
        <v>2012</v>
      </c>
      <c r="B43" s="15">
        <f t="shared" ref="B43:I43" ca="1" si="5">INDIRECT(CONCATENATE("'All DATA'!",P$1,$N43))</f>
        <v>98706</v>
      </c>
      <c r="C43" s="16">
        <f t="shared" ca="1" si="5"/>
        <v>0.58352075861649744</v>
      </c>
      <c r="D43" s="16">
        <f t="shared" ca="1" si="5"/>
        <v>0.49240167770956172</v>
      </c>
      <c r="E43" s="16">
        <f t="shared" ca="1" si="5"/>
        <v>9.1119080906935754E-2</v>
      </c>
      <c r="F43" s="16">
        <f t="shared" ca="1" si="5"/>
        <v>0.27120945028671001</v>
      </c>
      <c r="G43" s="16">
        <f t="shared" ca="1" si="5"/>
        <v>0.31231130832978743</v>
      </c>
      <c r="H43" s="16">
        <f t="shared" ca="1" si="5"/>
        <v>0.50721334062772272</v>
      </c>
      <c r="I43" s="16">
        <f t="shared" ca="1" si="5"/>
        <v>7.6307417988774745E-2</v>
      </c>
      <c r="J43" s="10"/>
      <c r="N43" s="25">
        <f>4+8*($M$1-1)</f>
        <v>4</v>
      </c>
    </row>
    <row r="44" spans="1:29" ht="15.75" thickBot="1" x14ac:dyDescent="0.3">
      <c r="A44" s="14">
        <f ca="1">INDIRECT(CONCATENATE("'All DATA'!",O$1,$N44))</f>
        <v>2013</v>
      </c>
      <c r="B44" s="15">
        <f t="shared" ref="B44" ca="1" si="6">INDIRECT(CONCATENATE("'All DATA'!",P$1,$N44))</f>
        <v>126981</v>
      </c>
      <c r="C44" s="16">
        <f t="shared" ref="C44" ca="1" si="7">INDIRECT(CONCATENATE("'All DATA'!",Q$1,$N44))</f>
        <v>0.58991502665753148</v>
      </c>
      <c r="D44" s="16">
        <f t="shared" ref="D44" ca="1" si="8">INDIRECT(CONCATENATE("'All DATA'!",R$1,$N44))</f>
        <v>0.50625684157472373</v>
      </c>
      <c r="E44" s="16">
        <f t="shared" ref="E44" ca="1" si="9">INDIRECT(CONCATENATE("'All DATA'!",S$1,$N44))</f>
        <v>8.365818508280766E-2</v>
      </c>
      <c r="F44" s="16">
        <f t="shared" ref="F44" ca="1" si="10">INDIRECT(CONCATENATE("'All DATA'!",T$1,$N44))</f>
        <v>0.28320772399020328</v>
      </c>
      <c r="G44" s="16">
        <f t="shared" ref="G44" ca="1" si="11">INDIRECT(CONCATENATE("'All DATA'!",U$1,$N44))</f>
        <v>0.30670730266732821</v>
      </c>
      <c r="H44" s="16">
        <f t="shared" ref="H44" ca="1" si="12">INDIRECT(CONCATENATE("'All DATA'!",V$1,$N44))</f>
        <v>0.52480292327198552</v>
      </c>
      <c r="I44" s="16">
        <f t="shared" ref="I44" ca="1" si="13">INDIRECT(CONCATENATE("'All DATA'!",W$1,$N44))</f>
        <v>6.5112103385545864E-2</v>
      </c>
      <c r="J44" s="10"/>
      <c r="N44" s="25">
        <f>5+8*($M$1-1)</f>
        <v>5</v>
      </c>
    </row>
    <row r="45" spans="1:29" x14ac:dyDescent="0.25">
      <c r="A45" s="10"/>
      <c r="C45" s="10"/>
      <c r="D45" s="10"/>
      <c r="E45" s="10"/>
      <c r="F45" s="10"/>
      <c r="G45" s="10"/>
      <c r="H45" s="10"/>
      <c r="I45" s="10"/>
      <c r="J45" s="10"/>
    </row>
    <row r="46" spans="1:29" x14ac:dyDescent="0.25">
      <c r="A46" s="10"/>
      <c r="C46" s="10"/>
      <c r="D46" s="10"/>
      <c r="E46" s="10"/>
      <c r="F46" s="10"/>
      <c r="G46" s="10"/>
      <c r="H46" s="10"/>
      <c r="I46" s="10"/>
      <c r="J46" s="10"/>
    </row>
    <row r="47" spans="1:29" x14ac:dyDescent="0.25">
      <c r="A47" s="10" t="str">
        <f>CONCATENATE("Figure ", RIGHT(A41,LEN(A41)-6))</f>
        <v>Figure 2b. College Enrollment Rates in the First Year after High School Graduation for Classes 2012 and 2013,  Student-Weighted Totals</v>
      </c>
      <c r="C47" s="10"/>
      <c r="D47" s="10"/>
      <c r="E47" s="10"/>
      <c r="F47" s="10"/>
      <c r="G47" s="10"/>
      <c r="H47" s="10"/>
      <c r="I47" s="10"/>
      <c r="J47" s="10"/>
    </row>
    <row r="48" spans="1:29" x14ac:dyDescent="0.25">
      <c r="A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25">
      <c r="A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25">
      <c r="A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25">
      <c r="A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25">
      <c r="A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25">
      <c r="A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25">
      <c r="A54" s="10"/>
      <c r="C54" s="10"/>
      <c r="D54" s="10"/>
      <c r="E54" s="10"/>
      <c r="F54" s="10"/>
      <c r="G54" s="10"/>
      <c r="H54" s="10"/>
      <c r="I54" s="10"/>
      <c r="J54" s="10"/>
    </row>
    <row r="55" spans="1:10" x14ac:dyDescent="0.25">
      <c r="A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25">
      <c r="A56" s="10"/>
      <c r="C56" s="10"/>
      <c r="D56" s="10"/>
      <c r="E56" s="10"/>
      <c r="F56" s="10"/>
      <c r="G56" s="10"/>
      <c r="H56" s="10"/>
      <c r="I56" s="10"/>
      <c r="J56" s="10"/>
    </row>
    <row r="57" spans="1:10" x14ac:dyDescent="0.25">
      <c r="A57" s="10"/>
      <c r="C57" s="10"/>
      <c r="D57" s="10"/>
      <c r="E57" s="10"/>
      <c r="F57" s="10"/>
      <c r="G57" s="10"/>
      <c r="H57" s="10"/>
      <c r="I57" s="10"/>
      <c r="J57" s="10"/>
    </row>
    <row r="58" spans="1:10" x14ac:dyDescent="0.25">
      <c r="A58" s="10"/>
      <c r="C58" s="10"/>
      <c r="D58" s="10"/>
      <c r="E58" s="10"/>
      <c r="F58" s="10"/>
      <c r="G58" s="10"/>
      <c r="H58" s="10"/>
      <c r="I58" s="10"/>
      <c r="J58" s="10"/>
    </row>
    <row r="59" spans="1:10" x14ac:dyDescent="0.25">
      <c r="A59" s="10"/>
      <c r="C59" s="10"/>
      <c r="D59" s="10"/>
      <c r="E59" s="10"/>
      <c r="F59" s="10"/>
      <c r="G59" s="10"/>
      <c r="H59" s="10"/>
      <c r="I59" s="10"/>
      <c r="J59" s="10"/>
    </row>
    <row r="60" spans="1:10" x14ac:dyDescent="0.25">
      <c r="A60" s="10"/>
      <c r="C60" s="10"/>
      <c r="D60" s="10"/>
      <c r="E60" s="10"/>
      <c r="F60" s="10"/>
      <c r="G60" s="10"/>
      <c r="H60" s="10"/>
      <c r="I60" s="10"/>
      <c r="J60" s="10"/>
    </row>
    <row r="61" spans="1:10" x14ac:dyDescent="0.25">
      <c r="A61" s="10"/>
      <c r="C61" s="10"/>
      <c r="D61" s="10"/>
      <c r="E61" s="10"/>
      <c r="F61" s="10"/>
      <c r="G61" s="10"/>
      <c r="H61" s="10"/>
      <c r="I61" s="10"/>
      <c r="J61" s="10"/>
    </row>
    <row r="62" spans="1:10" x14ac:dyDescent="0.25">
      <c r="A62" s="10"/>
      <c r="C62" s="10"/>
      <c r="D62" s="10"/>
      <c r="E62" s="10"/>
      <c r="F62" s="10"/>
      <c r="G62" s="10"/>
      <c r="H62" s="10"/>
      <c r="I62" s="10"/>
      <c r="J62" s="10"/>
    </row>
    <row r="63" spans="1:10" x14ac:dyDescent="0.25">
      <c r="A63" s="10"/>
      <c r="C63" s="10"/>
      <c r="D63" s="10"/>
      <c r="E63" s="10"/>
      <c r="F63" s="10"/>
      <c r="G63" s="10"/>
      <c r="H63" s="10"/>
      <c r="I63" s="10"/>
      <c r="J63" s="10"/>
    </row>
    <row r="64" spans="1:10" x14ac:dyDescent="0.25">
      <c r="A64" s="10"/>
      <c r="C64" s="10"/>
      <c r="D64" s="10"/>
      <c r="E64" s="10"/>
      <c r="F64" s="10"/>
      <c r="G64" s="10"/>
      <c r="H64" s="10"/>
      <c r="I64" s="10"/>
      <c r="J64" s="10"/>
    </row>
    <row r="65" spans="1:29" x14ac:dyDescent="0.25">
      <c r="A65" s="10"/>
      <c r="C65" s="10"/>
      <c r="D65" s="10"/>
      <c r="E65" s="10"/>
      <c r="F65" s="10"/>
      <c r="G65" s="10"/>
      <c r="H65" s="10"/>
      <c r="I65" s="10"/>
      <c r="J65" s="10"/>
    </row>
    <row r="66" spans="1:29" x14ac:dyDescent="0.25">
      <c r="A66" s="10"/>
      <c r="C66" s="10"/>
      <c r="D66" s="10"/>
      <c r="E66" s="10"/>
      <c r="F66" s="10"/>
      <c r="G66" s="10"/>
      <c r="H66" s="10"/>
      <c r="I66" s="10"/>
      <c r="J66" s="10"/>
    </row>
    <row r="67" spans="1:29" x14ac:dyDescent="0.25">
      <c r="A67" s="10"/>
      <c r="C67" s="10"/>
      <c r="D67" s="10"/>
      <c r="E67" s="10"/>
      <c r="F67" s="10"/>
      <c r="G67" s="10"/>
      <c r="H67" s="10"/>
      <c r="I67" s="10"/>
      <c r="J67" s="10"/>
      <c r="K67" s="10"/>
    </row>
    <row r="68" spans="1:29" s="18" customFormat="1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3a. College Enrollment Rates in the First Two Years after High School Graduation for Classes 2011 and 2012,  School Percentile Distribution</v>
      </c>
      <c r="B68" s="24"/>
      <c r="M68" s="25"/>
      <c r="N68" s="25">
        <f>3+5*($M$1-1)</f>
        <v>3</v>
      </c>
      <c r="O68" s="25"/>
      <c r="P68" s="25"/>
      <c r="Q68" s="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0"/>
      <c r="AC68" s="20"/>
    </row>
    <row r="69" spans="1:29" s="18" customFormat="1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  <c r="M69" s="25"/>
      <c r="N69" s="25"/>
      <c r="O69" s="25"/>
      <c r="P69" s="25"/>
      <c r="Q69" s="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0"/>
      <c r="AC69" s="20"/>
    </row>
    <row r="70" spans="1:29" s="18" customFormat="1" ht="15.75" thickBot="1" x14ac:dyDescent="0.3">
      <c r="A70" s="14">
        <f ca="1">INDIRECT(CONCATENATE("'ALL DATA'!",O$1,$N70))</f>
        <v>2011</v>
      </c>
      <c r="B70" s="15">
        <f ca="1">INDIRECT(CONCATENATE("'ALL DATA'!",X$1,$N70))</f>
        <v>518</v>
      </c>
      <c r="C70" s="16">
        <f t="shared" ref="C70:C71" ca="1" si="14">INDIRECT(CONCATENATE("'ALL DATA'!",Y$1,$N70))</f>
        <v>0.55172413793103448</v>
      </c>
      <c r="D70" s="16">
        <f t="shared" ref="D70:D71" ca="1" si="15">INDIRECT(CONCATENATE("'ALL DATA'!",Z$1,$N70))</f>
        <v>0.66471879750042229</v>
      </c>
      <c r="E70" s="16">
        <f t="shared" ref="E70:E71" ca="1" si="16">INDIRECT(CONCATENATE("'ALL DATA'!",AA$1,$N70))</f>
        <v>0.75</v>
      </c>
      <c r="M70" s="25"/>
      <c r="N70" s="25">
        <f>6+8*($M$1-1)</f>
        <v>6</v>
      </c>
      <c r="O70" s="25"/>
      <c r="P70" s="25"/>
      <c r="Q70" s="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0"/>
      <c r="AC70" s="20"/>
    </row>
    <row r="71" spans="1:29" s="18" customFormat="1" ht="15.75" thickBot="1" x14ac:dyDescent="0.3">
      <c r="A71" s="14">
        <f ca="1">INDIRECT(CONCATENATE("'ALL DATA'!",O$1,$N71))</f>
        <v>2012</v>
      </c>
      <c r="B71" s="15">
        <f ca="1">INDIRECT(CONCATENATE("'ALL DATA'!",X$1,$N71))</f>
        <v>494</v>
      </c>
      <c r="C71" s="16">
        <f t="shared" ca="1" si="14"/>
        <v>0.52884615384615385</v>
      </c>
      <c r="D71" s="16">
        <f t="shared" ca="1" si="15"/>
        <v>0.63886796097749443</v>
      </c>
      <c r="E71" s="16">
        <f t="shared" ca="1" si="16"/>
        <v>0.73404255319148937</v>
      </c>
      <c r="M71" s="25"/>
      <c r="N71" s="25">
        <f>7+8*($M$1-1)</f>
        <v>7</v>
      </c>
      <c r="O71" s="25"/>
      <c r="P71" s="25"/>
      <c r="Q71" s="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0"/>
      <c r="AC71" s="20"/>
    </row>
    <row r="72" spans="1:29" s="18" customFormat="1" x14ac:dyDescent="0.25">
      <c r="B72" s="24"/>
      <c r="M72" s="25"/>
      <c r="N72" s="25"/>
      <c r="O72" s="25"/>
      <c r="P72" s="25"/>
      <c r="Q72" s="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0"/>
      <c r="AC72" s="20"/>
    </row>
    <row r="73" spans="1:29" s="18" customFormat="1" x14ac:dyDescent="0.25">
      <c r="B73" s="24"/>
      <c r="M73" s="25"/>
      <c r="N73" s="25"/>
      <c r="O73" s="25"/>
      <c r="P73" s="25"/>
      <c r="Q73" s="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0"/>
      <c r="AC73" s="20"/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3b. College Enrollment Rates in the First Two Years after High School Graduation for Class 2011 and 2012,  Student-Weighted Totals</v>
      </c>
      <c r="C74" s="10"/>
      <c r="D74" s="10"/>
      <c r="E74" s="10"/>
      <c r="F74" s="10"/>
      <c r="G74" s="10"/>
      <c r="H74" s="10"/>
      <c r="I74" s="10"/>
      <c r="J74" s="10"/>
      <c r="K74" s="10"/>
      <c r="N74" s="25">
        <f>3+5*($M$1-1)</f>
        <v>3</v>
      </c>
    </row>
    <row r="75" spans="1:29" s="10" customFormat="1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M75" s="25"/>
      <c r="N75" s="26"/>
      <c r="O75" s="25"/>
      <c r="P75" s="25"/>
      <c r="Q75" s="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0"/>
      <c r="AC75" s="20"/>
    </row>
    <row r="76" spans="1:29" s="18" customFormat="1" ht="15.75" thickBot="1" x14ac:dyDescent="0.3">
      <c r="A76" s="14">
        <f t="shared" ref="A76:I76" ca="1" si="17">INDIRECT(CONCATENATE("'All DATA'!",O$1,$N76))</f>
        <v>2011</v>
      </c>
      <c r="B76" s="15">
        <f t="shared" ca="1" si="17"/>
        <v>109597</v>
      </c>
      <c r="C76" s="16">
        <f t="shared" ca="1" si="17"/>
        <v>0.65931549221237806</v>
      </c>
      <c r="D76" s="16">
        <f t="shared" ca="1" si="17"/>
        <v>0.56477823298082974</v>
      </c>
      <c r="E76" s="16">
        <f t="shared" ca="1" si="17"/>
        <v>9.4537259231548307E-2</v>
      </c>
      <c r="F76" s="16">
        <f t="shared" ca="1" si="17"/>
        <v>0.34472658923145705</v>
      </c>
      <c r="G76" s="16">
        <f t="shared" ca="1" si="17"/>
        <v>0.31458890298092101</v>
      </c>
      <c r="H76" s="16">
        <f t="shared" ca="1" si="17"/>
        <v>0.5841492011642655</v>
      </c>
      <c r="I76" s="16">
        <f t="shared" ca="1" si="17"/>
        <v>7.5166291048112635E-2</v>
      </c>
      <c r="K76" s="5"/>
      <c r="L76" s="5"/>
      <c r="M76" s="25"/>
      <c r="N76" s="25">
        <f>6+8*($M$1-1)</f>
        <v>6</v>
      </c>
      <c r="O76" s="25"/>
      <c r="P76" s="25"/>
      <c r="Q76" s="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0"/>
      <c r="AC76" s="20"/>
    </row>
    <row r="77" spans="1:29" s="10" customFormat="1" ht="15.75" thickBot="1" x14ac:dyDescent="0.3">
      <c r="A77" s="14">
        <f ca="1">INDIRECT(CONCATENATE("'All DATA'!",O$1,$N77))</f>
        <v>2012</v>
      </c>
      <c r="B77" s="15">
        <f t="shared" ref="B77:I77" ca="1" si="18">INDIRECT(CONCATENATE("'All DATA'!",P$1,$N77))</f>
        <v>98706</v>
      </c>
      <c r="C77" s="16">
        <f t="shared" ca="1" si="18"/>
        <v>0.64198731586732316</v>
      </c>
      <c r="D77" s="16">
        <f t="shared" ca="1" si="18"/>
        <v>0.54130447997082243</v>
      </c>
      <c r="E77" s="16">
        <f t="shared" ca="1" si="18"/>
        <v>0.10068283589650072</v>
      </c>
      <c r="F77" s="16">
        <f t="shared" ca="1" si="18"/>
        <v>0.31578627439061457</v>
      </c>
      <c r="G77" s="16">
        <f t="shared" ca="1" si="18"/>
        <v>0.32620104147670859</v>
      </c>
      <c r="H77" s="16">
        <f t="shared" ca="1" si="18"/>
        <v>0.55605535631065994</v>
      </c>
      <c r="I77" s="16">
        <f t="shared" ca="1" si="18"/>
        <v>8.5931959556663218E-2</v>
      </c>
      <c r="K77" s="5"/>
      <c r="L77" s="5"/>
      <c r="M77" s="25"/>
      <c r="N77" s="25">
        <f>7+8*($M$1-1)</f>
        <v>7</v>
      </c>
      <c r="O77" s="25"/>
      <c r="P77" s="25"/>
      <c r="Q77" s="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0"/>
      <c r="AC77" s="20"/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10"/>
      <c r="L78" s="18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s="10" customFormat="1" x14ac:dyDescent="0.25">
      <c r="B79" s="24"/>
      <c r="L79" s="18"/>
      <c r="M79" s="25"/>
      <c r="N79" s="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0"/>
      <c r="AC79" s="20"/>
    </row>
    <row r="80" spans="1:29" s="10" customFormat="1" x14ac:dyDescent="0.25">
      <c r="A80" s="10" t="str">
        <f>CONCATENATE("Figure ", RIGHT(A74,LEN(A74)-6))</f>
        <v>Figure 3b. College Enrollment Rates in the First Two Years after High School Graduation for Class 2011 and 2012,  Student-Weighted Totals</v>
      </c>
      <c r="B80" s="24"/>
      <c r="L80" s="18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0"/>
      <c r="AC80" s="20"/>
    </row>
    <row r="81" spans="2:29" s="10" customFormat="1" x14ac:dyDescent="0.25">
      <c r="B81" s="24"/>
      <c r="L81" s="18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0"/>
      <c r="AC81" s="20"/>
    </row>
    <row r="82" spans="2:29" s="10" customFormat="1" x14ac:dyDescent="0.25">
      <c r="B82" s="24"/>
      <c r="L82" s="18"/>
      <c r="M82" s="25"/>
      <c r="N82" s="25"/>
      <c r="O82" s="25"/>
      <c r="P82" s="25"/>
      <c r="Q82" s="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0"/>
      <c r="AC82" s="20"/>
    </row>
    <row r="83" spans="2:29" s="10" customFormat="1" x14ac:dyDescent="0.25">
      <c r="B83" s="24"/>
      <c r="L83" s="18"/>
      <c r="M83" s="25"/>
      <c r="N83" s="25"/>
      <c r="O83" s="25"/>
      <c r="P83" s="25"/>
      <c r="Q83" s="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0"/>
      <c r="AC83" s="20"/>
    </row>
    <row r="84" spans="2:29" s="10" customFormat="1" x14ac:dyDescent="0.25">
      <c r="B84" s="24"/>
      <c r="L84" s="18"/>
      <c r="M84" s="25"/>
      <c r="N84" s="25"/>
      <c r="O84" s="25"/>
      <c r="P84" s="25"/>
      <c r="Q84" s="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0"/>
      <c r="AC84" s="20"/>
    </row>
    <row r="85" spans="2:29" s="10" customFormat="1" x14ac:dyDescent="0.25">
      <c r="B85" s="24"/>
      <c r="L85" s="18"/>
      <c r="M85" s="25"/>
      <c r="N85" s="25"/>
      <c r="O85" s="25"/>
      <c r="P85" s="25"/>
      <c r="Q85" s="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0"/>
      <c r="AC85" s="20"/>
    </row>
    <row r="86" spans="2:29" s="10" customFormat="1" x14ac:dyDescent="0.25">
      <c r="B86" s="24"/>
      <c r="L86" s="18"/>
      <c r="M86" s="25"/>
      <c r="N86" s="25"/>
      <c r="O86" s="25"/>
      <c r="P86" s="25"/>
      <c r="Q86" s="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0"/>
      <c r="AC86" s="20"/>
    </row>
    <row r="87" spans="2:29" s="10" customFormat="1" x14ac:dyDescent="0.25">
      <c r="B87" s="24"/>
      <c r="L87" s="18"/>
      <c r="M87" s="25"/>
      <c r="N87" s="25"/>
      <c r="O87" s="25"/>
      <c r="P87" s="25"/>
      <c r="Q87" s="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0"/>
      <c r="AC87" s="20"/>
    </row>
    <row r="88" spans="2:29" s="10" customFormat="1" x14ac:dyDescent="0.25">
      <c r="B88" s="24"/>
      <c r="L88" s="18"/>
      <c r="M88" s="25"/>
      <c r="N88" s="25"/>
      <c r="O88" s="25"/>
      <c r="P88" s="25"/>
      <c r="Q88" s="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0"/>
      <c r="AC88" s="20"/>
    </row>
    <row r="89" spans="2:29" s="10" customFormat="1" x14ac:dyDescent="0.25">
      <c r="B89" s="24"/>
      <c r="L89" s="18"/>
      <c r="M89" s="25"/>
      <c r="N89" s="25"/>
      <c r="O89" s="25"/>
      <c r="P89" s="25"/>
      <c r="Q89" s="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0"/>
      <c r="AC89" s="20"/>
    </row>
    <row r="90" spans="2:29" s="10" customFormat="1" x14ac:dyDescent="0.25">
      <c r="B90" s="24"/>
      <c r="L90" s="18"/>
      <c r="M90" s="25"/>
      <c r="N90" s="25"/>
      <c r="O90" s="25"/>
      <c r="P90" s="25"/>
      <c r="Q90" s="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0"/>
      <c r="AC90" s="20"/>
    </row>
    <row r="91" spans="2:29" s="10" customFormat="1" x14ac:dyDescent="0.25">
      <c r="B91" s="24"/>
      <c r="L91" s="18"/>
      <c r="M91" s="25"/>
      <c r="N91" s="25"/>
      <c r="O91" s="25"/>
      <c r="P91" s="25"/>
      <c r="Q91" s="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0"/>
      <c r="AC91" s="20"/>
    </row>
    <row r="92" spans="2:29" s="10" customFormat="1" x14ac:dyDescent="0.25">
      <c r="B92" s="24"/>
      <c r="L92" s="18"/>
      <c r="M92" s="25"/>
      <c r="N92" s="25"/>
      <c r="O92" s="25"/>
      <c r="P92" s="25"/>
      <c r="Q92" s="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0"/>
      <c r="AC92" s="20"/>
    </row>
    <row r="93" spans="2:29" s="10" customFormat="1" x14ac:dyDescent="0.25">
      <c r="B93" s="24"/>
      <c r="L93" s="18"/>
      <c r="M93" s="25"/>
      <c r="N93" s="25"/>
      <c r="O93" s="25"/>
      <c r="P93" s="25"/>
      <c r="Q93" s="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0"/>
      <c r="AC93" s="20"/>
    </row>
    <row r="94" spans="2:29" s="10" customFormat="1" x14ac:dyDescent="0.25">
      <c r="B94" s="24"/>
      <c r="L94" s="18"/>
      <c r="M94" s="25"/>
      <c r="N94" s="25"/>
      <c r="O94" s="25"/>
      <c r="P94" s="25"/>
      <c r="Q94" s="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0"/>
      <c r="AC94" s="20"/>
    </row>
    <row r="95" spans="2:29" s="10" customFormat="1" x14ac:dyDescent="0.25">
      <c r="B95" s="24"/>
      <c r="L95" s="18"/>
      <c r="M95" s="25"/>
      <c r="N95" s="25"/>
      <c r="O95" s="25"/>
      <c r="P95" s="25"/>
      <c r="Q95" s="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0"/>
      <c r="AC95" s="20"/>
    </row>
    <row r="96" spans="2:29" s="10" customFormat="1" x14ac:dyDescent="0.25">
      <c r="B96" s="24"/>
      <c r="L96" s="18"/>
      <c r="M96" s="25"/>
      <c r="N96" s="25"/>
      <c r="O96" s="25"/>
      <c r="P96" s="25"/>
      <c r="Q96" s="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0"/>
      <c r="AC96" s="20"/>
    </row>
    <row r="97" spans="1:29" s="10" customFormat="1" x14ac:dyDescent="0.25">
      <c r="B97" s="24"/>
      <c r="L97" s="18"/>
      <c r="M97" s="25"/>
      <c r="N97" s="25"/>
      <c r="O97" s="25"/>
      <c r="P97" s="25"/>
      <c r="Q97" s="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0"/>
      <c r="AC97" s="20"/>
    </row>
    <row r="98" spans="1:29" s="10" customFormat="1" x14ac:dyDescent="0.25">
      <c r="B98" s="24"/>
      <c r="L98" s="18"/>
      <c r="M98" s="25"/>
      <c r="N98" s="25"/>
      <c r="O98" s="25"/>
      <c r="P98" s="25"/>
      <c r="Q98" s="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0"/>
      <c r="AC98" s="20"/>
    </row>
    <row r="99" spans="1:29" s="10" customFormat="1" x14ac:dyDescent="0.25">
      <c r="A99"/>
      <c r="B99" s="24"/>
      <c r="C99"/>
      <c r="D99"/>
      <c r="E99"/>
      <c r="F99"/>
      <c r="G99"/>
      <c r="H99"/>
      <c r="I99"/>
      <c r="J99"/>
      <c r="K99"/>
      <c r="L99" s="18"/>
      <c r="M99" s="25"/>
      <c r="N99" s="25"/>
      <c r="O99" s="25"/>
      <c r="P99" s="25"/>
      <c r="Q99" s="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0"/>
      <c r="AC99" s="20"/>
    </row>
    <row r="100" spans="1:29" s="10" customFormat="1" x14ac:dyDescent="0.25">
      <c r="B100" s="24"/>
      <c r="L100" s="18"/>
      <c r="M100" s="25"/>
      <c r="N100" s="25"/>
      <c r="O100" s="25"/>
      <c r="P100" s="25"/>
      <c r="Q100" s="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0"/>
      <c r="AC100" s="20"/>
    </row>
    <row r="101" spans="1:29" s="18" customFormat="1" ht="15.75" thickBot="1" x14ac:dyDescent="0.3">
      <c r="A101" s="11" t="str">
        <f>CONCATENATE("Table ",N101,"a. Persistence Rates from First to Second Year of College for Class of 2012, School Percentile Distribution")</f>
        <v>Table 4a. Persistence Rates from First to Second Year of College for Class of 2012, School Percentile Distribution</v>
      </c>
      <c r="B101" s="24"/>
      <c r="M101" s="25"/>
      <c r="N101" s="25">
        <f>4+5*($M$1-1)</f>
        <v>4</v>
      </c>
      <c r="O101" s="25"/>
      <c r="P101" s="25"/>
      <c r="Q101" s="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0"/>
      <c r="AC101" s="20"/>
    </row>
    <row r="102" spans="1:29" s="18" customFormat="1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  <c r="M102" s="25"/>
      <c r="N102" s="25"/>
      <c r="O102" s="25"/>
      <c r="P102" s="25"/>
      <c r="Q102" s="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0"/>
      <c r="AC102" s="20"/>
    </row>
    <row r="103" spans="1:29" s="18" customFormat="1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494</v>
      </c>
      <c r="C103" s="16">
        <f t="shared" ref="C103" ca="1" si="19">INDIRECT(CONCATENATE("'ALL DATA'!",Y$1,$N103))</f>
        <v>0.64811948614765513</v>
      </c>
      <c r="D103" s="16">
        <f t="shared" ref="D103" ca="1" si="20">INDIRECT(CONCATENATE("'ALL DATA'!",Z$1,$N103))</f>
        <v>0.73159033948507635</v>
      </c>
      <c r="E103" s="16">
        <f t="shared" ref="E103" ca="1" si="21">INDIRECT(CONCATENATE("'ALL DATA'!",AA$1,$N103))</f>
        <v>0.80741304027866367</v>
      </c>
      <c r="M103" s="25"/>
      <c r="N103" s="25">
        <f>8+8*($M$1-1)</f>
        <v>8</v>
      </c>
      <c r="O103" s="25"/>
      <c r="P103" s="25"/>
      <c r="Q103" s="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0"/>
      <c r="AC103" s="20"/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4b. Persistence Rates from First to Second Year of College for Class of 2012, Student-Weighted Totals</v>
      </c>
      <c r="C106" s="10"/>
      <c r="D106" s="10"/>
      <c r="E106" s="10"/>
      <c r="F106" s="10"/>
      <c r="G106" s="10"/>
      <c r="H106" s="10"/>
      <c r="I106" s="10"/>
      <c r="J106" s="10"/>
      <c r="K106" s="10"/>
      <c r="N106" s="25">
        <f>4+5*($M$1-1)</f>
        <v>4</v>
      </c>
    </row>
    <row r="107" spans="1:29" s="10" customFormat="1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M107" s="25"/>
      <c r="N107" s="26"/>
      <c r="O107" s="25"/>
      <c r="P107" s="25"/>
      <c r="Q107" s="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0"/>
      <c r="AC107" s="20"/>
    </row>
    <row r="108" spans="1:29" s="10" customFormat="1" ht="15.75" thickBot="1" x14ac:dyDescent="0.3">
      <c r="A108" s="14">
        <f ca="1">INDIRECT(CONCATENATE("'All DATA'!",O$1,$N108))</f>
        <v>2012</v>
      </c>
      <c r="B108" s="15">
        <f t="shared" ref="B108:I108" ca="1" si="22">INDIRECT(CONCATENATE("'All DATA'!",P$1,$N108))</f>
        <v>57597</v>
      </c>
      <c r="C108" s="16">
        <f t="shared" ca="1" si="22"/>
        <v>0.76082087608729621</v>
      </c>
      <c r="D108" s="16">
        <f t="shared" ca="1" si="22"/>
        <v>0.75135279715243919</v>
      </c>
      <c r="E108" s="16">
        <f t="shared" ca="1" si="22"/>
        <v>0.81198576828997104</v>
      </c>
      <c r="F108" s="16">
        <f t="shared" ca="1" si="22"/>
        <v>0.65778856929398577</v>
      </c>
      <c r="G108" s="16">
        <f t="shared" ca="1" si="22"/>
        <v>0.85029357381516202</v>
      </c>
      <c r="H108" s="16">
        <f t="shared" ca="1" si="22"/>
        <v>0.75342055328073509</v>
      </c>
      <c r="I108" s="16">
        <f t="shared" ca="1" si="22"/>
        <v>0.81001062134891133</v>
      </c>
      <c r="K108" s="5"/>
      <c r="L108" s="5"/>
      <c r="M108" s="25"/>
      <c r="N108" s="25">
        <f>8+8*($M$1-1)</f>
        <v>8</v>
      </c>
      <c r="O108" s="25"/>
      <c r="P108" s="25"/>
      <c r="Q108" s="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0"/>
      <c r="AC108" s="20"/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10"/>
      <c r="L109" s="18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s="10" customFormat="1" x14ac:dyDescent="0.25">
      <c r="B110" s="24"/>
      <c r="L110" s="18"/>
      <c r="M110" s="25"/>
      <c r="N110" s="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0"/>
      <c r="AC110" s="20"/>
    </row>
    <row r="111" spans="1:29" s="10" customFormat="1" x14ac:dyDescent="0.25">
      <c r="A111" s="10" t="str">
        <f>CONCATENATE("Figure ", RIGHT(A106,LEN(A106)-6))</f>
        <v>Figure 4b. Persistence Rates from First to Second Year of College for Class of 2012, Student-Weighted Totals</v>
      </c>
      <c r="B111" s="24"/>
      <c r="L111" s="18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0"/>
      <c r="AC111" s="20"/>
    </row>
    <row r="112" spans="1:29" s="10" customFormat="1" x14ac:dyDescent="0.25">
      <c r="B112" s="24"/>
      <c r="L112" s="18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0"/>
      <c r="AC112" s="20"/>
    </row>
    <row r="113" spans="2:29" s="10" customFormat="1" x14ac:dyDescent="0.25">
      <c r="B113" s="24"/>
      <c r="L113" s="18"/>
      <c r="M113" s="25"/>
      <c r="N113" s="25"/>
      <c r="O113" s="25"/>
      <c r="P113" s="25"/>
      <c r="Q113" s="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0"/>
      <c r="AC113" s="20"/>
    </row>
    <row r="114" spans="2:29" s="10" customFormat="1" x14ac:dyDescent="0.25">
      <c r="B114" s="24"/>
      <c r="L114" s="18"/>
      <c r="M114" s="25"/>
      <c r="N114" s="25"/>
      <c r="O114" s="25"/>
      <c r="P114" s="25"/>
      <c r="Q114" s="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0"/>
      <c r="AC114" s="20"/>
    </row>
    <row r="115" spans="2:29" s="10" customFormat="1" x14ac:dyDescent="0.25">
      <c r="B115" s="24"/>
      <c r="L115" s="18"/>
      <c r="M115" s="25"/>
      <c r="N115" s="25"/>
      <c r="O115" s="25"/>
      <c r="P115" s="25"/>
      <c r="Q115" s="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0"/>
      <c r="AC115" s="20"/>
    </row>
    <row r="116" spans="2:29" s="10" customFormat="1" x14ac:dyDescent="0.25">
      <c r="B116" s="24"/>
      <c r="L116" s="18"/>
      <c r="M116" s="25"/>
      <c r="N116" s="25"/>
      <c r="O116" s="25"/>
      <c r="P116" s="25"/>
      <c r="Q116" s="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0"/>
      <c r="AC116" s="20"/>
    </row>
    <row r="117" spans="2:29" s="10" customFormat="1" x14ac:dyDescent="0.25">
      <c r="B117" s="24"/>
      <c r="L117" s="18"/>
      <c r="M117" s="25"/>
      <c r="N117" s="25"/>
      <c r="O117" s="25"/>
      <c r="P117" s="25"/>
      <c r="Q117" s="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0"/>
      <c r="AC117" s="20"/>
    </row>
    <row r="118" spans="2:29" s="10" customFormat="1" x14ac:dyDescent="0.25">
      <c r="B118" s="24"/>
      <c r="L118" s="18"/>
      <c r="M118" s="25"/>
      <c r="N118" s="25"/>
      <c r="O118" s="25"/>
      <c r="P118" s="25"/>
      <c r="Q118" s="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0"/>
      <c r="AC118" s="20"/>
    </row>
    <row r="119" spans="2:29" s="10" customFormat="1" x14ac:dyDescent="0.25">
      <c r="B119" s="24"/>
      <c r="L119" s="18"/>
      <c r="M119" s="25"/>
      <c r="N119" s="25"/>
      <c r="O119" s="25"/>
      <c r="P119" s="25"/>
      <c r="Q119" s="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0"/>
      <c r="AC119" s="20"/>
    </row>
    <row r="120" spans="2:29" s="10" customFormat="1" x14ac:dyDescent="0.25">
      <c r="B120" s="24"/>
      <c r="L120" s="18"/>
      <c r="M120" s="25"/>
      <c r="N120" s="25"/>
      <c r="O120" s="25"/>
      <c r="P120" s="25"/>
      <c r="Q120" s="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0"/>
      <c r="AC120" s="20"/>
    </row>
    <row r="121" spans="2:29" s="10" customFormat="1" x14ac:dyDescent="0.25">
      <c r="B121" s="24"/>
      <c r="L121" s="18"/>
      <c r="M121" s="25"/>
      <c r="N121" s="25"/>
      <c r="O121" s="25"/>
      <c r="P121" s="25"/>
      <c r="Q121" s="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0"/>
      <c r="AC121" s="20"/>
    </row>
    <row r="122" spans="2:29" s="10" customFormat="1" x14ac:dyDescent="0.25">
      <c r="B122" s="24"/>
      <c r="L122" s="18"/>
      <c r="M122" s="25"/>
      <c r="N122" s="25"/>
      <c r="O122" s="25"/>
      <c r="P122" s="25"/>
      <c r="Q122" s="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0"/>
      <c r="AC122" s="20"/>
    </row>
    <row r="123" spans="2:29" s="10" customFormat="1" x14ac:dyDescent="0.25">
      <c r="B123" s="24"/>
      <c r="L123" s="18"/>
      <c r="M123" s="25"/>
      <c r="N123" s="25"/>
      <c r="O123" s="25"/>
      <c r="P123" s="25"/>
      <c r="Q123" s="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0"/>
      <c r="AC123" s="20"/>
    </row>
    <row r="124" spans="2:29" s="10" customFormat="1" x14ac:dyDescent="0.25">
      <c r="B124" s="24"/>
      <c r="L124" s="18"/>
      <c r="M124" s="25"/>
      <c r="N124" s="25"/>
      <c r="O124" s="25"/>
      <c r="P124" s="25"/>
      <c r="Q124" s="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0"/>
      <c r="AC124" s="20"/>
    </row>
    <row r="125" spans="2:29" s="10" customFormat="1" x14ac:dyDescent="0.25">
      <c r="B125" s="24"/>
      <c r="L125" s="18"/>
      <c r="M125" s="25"/>
      <c r="N125" s="25"/>
      <c r="O125" s="25"/>
      <c r="P125" s="25"/>
      <c r="Q125" s="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0"/>
      <c r="AC125" s="20"/>
    </row>
    <row r="126" spans="2:29" s="10" customFormat="1" x14ac:dyDescent="0.25">
      <c r="B126" s="24"/>
      <c r="L126" s="18"/>
      <c r="M126" s="25"/>
      <c r="N126" s="25"/>
      <c r="O126" s="25"/>
      <c r="P126" s="25"/>
      <c r="Q126" s="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0"/>
      <c r="AC126" s="20"/>
    </row>
    <row r="127" spans="2:29" s="10" customFormat="1" x14ac:dyDescent="0.25">
      <c r="B127" s="24"/>
      <c r="L127" s="18"/>
      <c r="M127" s="25"/>
      <c r="N127" s="25"/>
      <c r="O127" s="25"/>
      <c r="P127" s="25"/>
      <c r="Q127" s="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0"/>
      <c r="AC127" s="20"/>
    </row>
    <row r="128" spans="2:29" s="10" customFormat="1" x14ac:dyDescent="0.25">
      <c r="B128" s="24"/>
      <c r="L128" s="18"/>
      <c r="M128" s="25"/>
      <c r="N128" s="25"/>
      <c r="O128" s="25"/>
      <c r="P128" s="25"/>
      <c r="Q128" s="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0"/>
      <c r="AC128" s="20"/>
    </row>
    <row r="129" spans="1:29" s="10" customFormat="1" x14ac:dyDescent="0.25">
      <c r="B129" s="24"/>
      <c r="L129" s="18"/>
      <c r="M129" s="25"/>
      <c r="N129" s="25"/>
      <c r="O129" s="25"/>
      <c r="P129" s="25"/>
      <c r="Q129" s="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0"/>
      <c r="AC129" s="20"/>
    </row>
    <row r="130" spans="1:29" s="10" customFormat="1" x14ac:dyDescent="0.25">
      <c r="A130"/>
      <c r="B130" s="24"/>
      <c r="C130"/>
      <c r="D130"/>
      <c r="E130"/>
      <c r="F130"/>
      <c r="G130"/>
      <c r="H130"/>
      <c r="I130"/>
      <c r="J130"/>
      <c r="K130"/>
      <c r="L130" s="18"/>
      <c r="M130" s="25"/>
      <c r="N130" s="25"/>
      <c r="O130" s="25"/>
      <c r="P130" s="25"/>
      <c r="Q130" s="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0"/>
      <c r="AC130" s="20"/>
    </row>
    <row r="131" spans="1:29" s="10" customFormat="1" x14ac:dyDescent="0.25">
      <c r="A131"/>
      <c r="B131" s="24"/>
      <c r="C131"/>
      <c r="D131"/>
      <c r="E131"/>
      <c r="F131"/>
      <c r="G131"/>
      <c r="H131"/>
      <c r="I131"/>
      <c r="J131"/>
      <c r="K131"/>
      <c r="L131" s="18"/>
      <c r="M131" s="25"/>
      <c r="N131" s="25"/>
      <c r="O131" s="25"/>
      <c r="P131" s="25"/>
      <c r="Q131" s="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0"/>
      <c r="AC131" s="20"/>
    </row>
    <row r="132" spans="1:29" s="23" customFormat="1" ht="15.75" thickBot="1" x14ac:dyDescent="0.3">
      <c r="A132" s="11" t="str">
        <f>CONCATENATE("Table ",N132,"a. Six-Year Completion Rates for Class of 2008, School Percentile Distribution")</f>
        <v>Table 5a. Six-Year Completion Rates for Class of 2008, School Percentile Distribution</v>
      </c>
      <c r="B132" s="24"/>
      <c r="M132" s="25"/>
      <c r="N132" s="25">
        <f>5+5*($M$1-1)</f>
        <v>5</v>
      </c>
      <c r="O132" s="25"/>
      <c r="P132" s="25"/>
      <c r="Q132" s="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0"/>
      <c r="AC132" s="20"/>
    </row>
    <row r="133" spans="1:29" s="23" customFormat="1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  <c r="M133" s="25"/>
      <c r="N133" s="25"/>
      <c r="O133" s="25"/>
      <c r="P133" s="25"/>
      <c r="Q133" s="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0"/>
      <c r="AC133" s="20"/>
    </row>
    <row r="134" spans="1:29" s="23" customFormat="1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325</v>
      </c>
      <c r="C134" s="16">
        <f t="shared" ref="C134" ca="1" si="23">INDIRECT(CONCATENATE("'ALL DATA'!",Y$1,$N134))</f>
        <v>0.12655086848635236</v>
      </c>
      <c r="D134" s="16">
        <f t="shared" ref="D134" ca="1" si="24">INDIRECT(CONCATENATE("'ALL DATA'!",Z$1,$N134))</f>
        <v>0.18218623481781376</v>
      </c>
      <c r="E134" s="16">
        <f t="shared" ref="E134" ca="1" si="25">INDIRECT(CONCATENATE("'ALL DATA'!",AA$1,$N134))</f>
        <v>0.26500000000000001</v>
      </c>
      <c r="M134" s="25"/>
      <c r="N134" s="25">
        <f>9+8*($M$1-1)</f>
        <v>9</v>
      </c>
      <c r="O134" s="25"/>
      <c r="P134" s="25"/>
      <c r="Q134" s="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0"/>
      <c r="AC134" s="20"/>
    </row>
    <row r="135" spans="1:29" s="23" customFormat="1" x14ac:dyDescent="0.25">
      <c r="B135" s="24"/>
      <c r="M135" s="25"/>
      <c r="N135" s="25"/>
      <c r="O135" s="25"/>
      <c r="P135" s="25"/>
      <c r="Q135" s="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0"/>
      <c r="AC135" s="20"/>
    </row>
    <row r="136" spans="1:29" s="23" customFormat="1" x14ac:dyDescent="0.25">
      <c r="B136" s="24"/>
      <c r="M136" s="25"/>
      <c r="N136" s="25"/>
      <c r="O136" s="25"/>
      <c r="P136" s="25"/>
      <c r="Q136" s="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0"/>
      <c r="AC136" s="20"/>
    </row>
    <row r="137" spans="1:29" s="23" customFormat="1" ht="15.75" thickBot="1" x14ac:dyDescent="0.3">
      <c r="A137" s="11" t="str">
        <f>CONCATENATE("Table ",N137,"b. Six-Year Completion Rates for Class of 2008, Student-Weighted Totals")</f>
        <v>Table 5b. Six-Year Completion Rates for Class of 2008, Student-Weighted Totals</v>
      </c>
      <c r="B137" s="24"/>
      <c r="M137" s="25"/>
      <c r="N137" s="25">
        <f>5+5*($M$1-1)</f>
        <v>5</v>
      </c>
      <c r="O137" s="25"/>
      <c r="P137" s="25"/>
      <c r="Q137" s="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0"/>
      <c r="AC137" s="20"/>
    </row>
    <row r="138" spans="1:29" s="23" customFormat="1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M138" s="25"/>
      <c r="N138" s="26"/>
      <c r="O138" s="25"/>
      <c r="P138" s="25"/>
      <c r="Q138" s="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0"/>
      <c r="AC138" s="20"/>
    </row>
    <row r="139" spans="1:29" s="23" customFormat="1" ht="15.75" thickBot="1" x14ac:dyDescent="0.3">
      <c r="A139" s="14">
        <f ca="1">INDIRECT(CONCATENATE("'All DATA'!",O$1,$N139))</f>
        <v>2008</v>
      </c>
      <c r="B139" s="15">
        <f t="shared" ref="B139" ca="1" si="26">INDIRECT(CONCATENATE("'All DATA'!",P$1,$N139))</f>
        <v>71175</v>
      </c>
      <c r="C139" s="16">
        <f t="shared" ref="C139" ca="1" si="27">INDIRECT(CONCATENATE("'All DATA'!",Q$1,$N139))</f>
        <v>0.22152441166139797</v>
      </c>
      <c r="D139" s="16">
        <f t="shared" ref="D139" ca="1" si="28">INDIRECT(CONCATENATE("'All DATA'!",R$1,$N139))</f>
        <v>0.1688514225500527</v>
      </c>
      <c r="E139" s="16">
        <f t="shared" ref="E139" ca="1" si="29">INDIRECT(CONCATENATE("'All DATA'!",S$1,$N139))</f>
        <v>5.2672989111345277E-2</v>
      </c>
      <c r="F139" s="16">
        <f t="shared" ref="F139" ca="1" si="30">INDIRECT(CONCATENATE("'All DATA'!",T$1,$N139))</f>
        <v>6.8422901299613634E-2</v>
      </c>
      <c r="G139" s="16">
        <f t="shared" ref="G139" ca="1" si="31">INDIRECT(CONCATENATE("'All DATA'!",U$1,$N139))</f>
        <v>0.15310151036178432</v>
      </c>
      <c r="H139" s="16">
        <f t="shared" ref="H139" ca="1" si="32">INDIRECT(CONCATENATE("'All DATA'!",V$1,$N139))</f>
        <v>0.18484018264840182</v>
      </c>
      <c r="I139" s="16">
        <f t="shared" ref="I139" ca="1" si="33">INDIRECT(CONCATENATE("'All DATA'!",W$1,$N139))</f>
        <v>3.6684229012996138E-2</v>
      </c>
      <c r="K139" s="5"/>
      <c r="L139" s="5"/>
      <c r="M139" s="25"/>
      <c r="N139" s="25">
        <f>9+8*($M$1-1)</f>
        <v>9</v>
      </c>
      <c r="O139" s="25"/>
      <c r="P139" s="25"/>
      <c r="Q139" s="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0"/>
      <c r="AC139" s="20"/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3"/>
      <c r="L140" s="23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s="23" customFormat="1" x14ac:dyDescent="0.25">
      <c r="B141" s="24"/>
      <c r="M141" s="25"/>
      <c r="N141" s="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0"/>
      <c r="AC141" s="20"/>
    </row>
    <row r="142" spans="1:29" s="23" customFormat="1" x14ac:dyDescent="0.25">
      <c r="A142" s="23" t="str">
        <f>CONCATENATE("Figure ", RIGHT(A137,LEN(A137)-6))</f>
        <v>Figure 5b. Six-Year Completion Rates for Class of 2008, Student-Weighted Totals</v>
      </c>
      <c r="B142" s="24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0"/>
      <c r="AC142" s="20"/>
    </row>
    <row r="143" spans="1:29" s="23" customFormat="1" x14ac:dyDescent="0.25">
      <c r="B143" s="24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0"/>
      <c r="AC143" s="20"/>
    </row>
    <row r="144" spans="1:29" s="23" customFormat="1" x14ac:dyDescent="0.25">
      <c r="B144" s="24"/>
      <c r="M144" s="25"/>
      <c r="N144" s="25"/>
      <c r="O144" s="25"/>
      <c r="P144" s="25"/>
      <c r="Q144" s="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0"/>
      <c r="AC144" s="20"/>
    </row>
    <row r="145" spans="2:29" s="23" customFormat="1" x14ac:dyDescent="0.25">
      <c r="B145" s="24"/>
      <c r="M145" s="25"/>
      <c r="N145" s="25"/>
      <c r="O145" s="25"/>
      <c r="P145" s="25"/>
      <c r="Q145" s="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0"/>
      <c r="AC145" s="20"/>
    </row>
    <row r="146" spans="2:29" s="23" customFormat="1" x14ac:dyDescent="0.25">
      <c r="B146" s="24"/>
      <c r="M146" s="25"/>
      <c r="N146" s="25"/>
      <c r="O146" s="25"/>
      <c r="P146" s="25"/>
      <c r="Q146" s="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0"/>
      <c r="AC146" s="20"/>
    </row>
    <row r="147" spans="2:29" s="23" customFormat="1" x14ac:dyDescent="0.25">
      <c r="B147" s="24"/>
      <c r="M147" s="25"/>
      <c r="N147" s="25"/>
      <c r="O147" s="25"/>
      <c r="P147" s="25"/>
      <c r="Q147" s="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0"/>
      <c r="AC147" s="20"/>
    </row>
    <row r="148" spans="2:29" s="23" customFormat="1" x14ac:dyDescent="0.25">
      <c r="B148" s="24"/>
      <c r="M148" s="25"/>
      <c r="N148" s="25"/>
      <c r="O148" s="25"/>
      <c r="P148" s="25"/>
      <c r="Q148" s="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0"/>
      <c r="AC148" s="20"/>
    </row>
    <row r="149" spans="2:29" s="23" customFormat="1" x14ac:dyDescent="0.25">
      <c r="B149" s="24"/>
      <c r="M149" s="25"/>
      <c r="N149" s="25"/>
      <c r="O149" s="25"/>
      <c r="P149" s="25"/>
      <c r="Q149" s="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0"/>
      <c r="AC149" s="20"/>
    </row>
    <row r="150" spans="2:29" s="23" customFormat="1" x14ac:dyDescent="0.25">
      <c r="B150" s="24"/>
      <c r="M150" s="25"/>
      <c r="N150" s="25"/>
      <c r="O150" s="25"/>
      <c r="P150" s="25"/>
      <c r="Q150" s="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0"/>
      <c r="AC150" s="20"/>
    </row>
    <row r="151" spans="2:29" s="23" customFormat="1" x14ac:dyDescent="0.25">
      <c r="B151" s="24"/>
      <c r="M151" s="25"/>
      <c r="N151" s="25"/>
      <c r="O151" s="25"/>
      <c r="P151" s="25"/>
      <c r="Q151" s="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0"/>
      <c r="AC151" s="20"/>
    </row>
    <row r="152" spans="2:29" s="23" customFormat="1" x14ac:dyDescent="0.25">
      <c r="B152" s="24"/>
      <c r="M152" s="25"/>
      <c r="N152" s="25"/>
      <c r="O152" s="25"/>
      <c r="P152" s="25"/>
      <c r="Q152" s="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0"/>
      <c r="AC152" s="20"/>
    </row>
    <row r="153" spans="2:29" s="23" customFormat="1" x14ac:dyDescent="0.25">
      <c r="B153" s="24"/>
      <c r="M153" s="25"/>
      <c r="N153" s="25"/>
      <c r="O153" s="25"/>
      <c r="P153" s="25"/>
      <c r="Q153" s="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0"/>
      <c r="AC153" s="20"/>
    </row>
    <row r="154" spans="2:29" s="23" customFormat="1" x14ac:dyDescent="0.25">
      <c r="B154" s="24"/>
      <c r="M154" s="25"/>
      <c r="N154" s="25"/>
      <c r="O154" s="25"/>
      <c r="P154" s="25"/>
      <c r="Q154" s="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0"/>
      <c r="AC154" s="20"/>
    </row>
    <row r="155" spans="2:29" s="23" customFormat="1" x14ac:dyDescent="0.25">
      <c r="B155" s="24"/>
      <c r="M155" s="25"/>
      <c r="N155" s="25"/>
      <c r="O155" s="25"/>
      <c r="P155" s="25"/>
      <c r="Q155" s="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0"/>
      <c r="AC155" s="20"/>
    </row>
    <row r="156" spans="2:29" s="23" customFormat="1" x14ac:dyDescent="0.25">
      <c r="B156" s="24"/>
      <c r="M156" s="25"/>
      <c r="N156" s="25"/>
      <c r="O156" s="25"/>
      <c r="P156" s="25"/>
      <c r="Q156" s="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0"/>
      <c r="AC156" s="20"/>
    </row>
    <row r="157" spans="2:29" s="23" customFormat="1" x14ac:dyDescent="0.25">
      <c r="B157" s="24"/>
      <c r="M157" s="25"/>
      <c r="N157" s="25"/>
      <c r="O157" s="25"/>
      <c r="P157" s="25"/>
      <c r="Q157" s="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0"/>
      <c r="AC157" s="20"/>
    </row>
    <row r="158" spans="2:29" s="23" customFormat="1" x14ac:dyDescent="0.25">
      <c r="B158" s="24"/>
      <c r="M158" s="25"/>
      <c r="N158" s="25"/>
      <c r="O158" s="25"/>
      <c r="P158" s="25"/>
      <c r="Q158" s="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0"/>
      <c r="AC158" s="20"/>
    </row>
    <row r="159" spans="2:29" s="23" customFormat="1" x14ac:dyDescent="0.25">
      <c r="B159" s="24"/>
      <c r="M159" s="25"/>
      <c r="N159" s="25"/>
      <c r="O159" s="25"/>
      <c r="P159" s="25"/>
      <c r="Q159" s="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0"/>
      <c r="AC159" s="20"/>
    </row>
    <row r="160" spans="2:29" s="23" customFormat="1" x14ac:dyDescent="0.25">
      <c r="B160" s="24"/>
      <c r="M160" s="25"/>
      <c r="N160" s="25"/>
      <c r="O160" s="25"/>
      <c r="P160" s="25"/>
      <c r="Q160" s="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0"/>
      <c r="AC160" s="20"/>
    </row>
    <row r="161" spans="2:29" s="23" customFormat="1" x14ac:dyDescent="0.25">
      <c r="B161" s="24"/>
      <c r="M161" s="25"/>
      <c r="N161" s="25"/>
      <c r="O161" s="25"/>
      <c r="P161" s="25"/>
      <c r="Q161" s="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0"/>
      <c r="AC161" s="20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2" sqref="M2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Income, Low Minority, Urban Schools</v>
      </c>
      <c r="M1" s="28">
        <v>2</v>
      </c>
      <c r="N1" s="25">
        <f>2+8*($M$1-1)</f>
        <v>10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6a. College Enrollment Rates in the First Fall after High School Graduation for Classes 2013 and 2014, School Percentile Distribution</v>
      </c>
      <c r="N2" s="25">
        <f>1+5*($M$1-1)</f>
        <v>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84</v>
      </c>
      <c r="C4" s="16">
        <f t="shared" ref="C4:E5" ca="1" si="0">INDIRECT(CONCATENATE("'ALL DATA'!",Y$1,$N4))</f>
        <v>0.44484995944849959</v>
      </c>
      <c r="D4" s="16">
        <f t="shared" ca="1" si="0"/>
        <v>0.52500434763705928</v>
      </c>
      <c r="E4" s="16">
        <f t="shared" ca="1" si="0"/>
        <v>0.62047101449275366</v>
      </c>
      <c r="N4" s="25">
        <f>2+8*($M$1-1)</f>
        <v>10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78</v>
      </c>
      <c r="C5" s="16">
        <f t="shared" ca="1" si="0"/>
        <v>0.46685082872928174</v>
      </c>
      <c r="D5" s="16">
        <f t="shared" ca="1" si="0"/>
        <v>0.53253960098066566</v>
      </c>
      <c r="E5" s="16">
        <f t="shared" ca="1" si="0"/>
        <v>0.642023346303502</v>
      </c>
      <c r="N5" s="25">
        <f>3+8*($M$1-1)</f>
        <v>11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6b. College Enrollment Rates in the First Fall after High School Graduation for Classes 2013 and 2014, Student-Weighted Totals</v>
      </c>
      <c r="N8" s="25">
        <f>1+5*($M$1-1)</f>
        <v>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23251</v>
      </c>
      <c r="C10" s="16">
        <f t="shared" ca="1" si="1"/>
        <v>0.57300761257580324</v>
      </c>
      <c r="D10" s="16">
        <f t="shared" ca="1" si="1"/>
        <v>0.49331211560793087</v>
      </c>
      <c r="E10" s="16">
        <f t="shared" ca="1" si="1"/>
        <v>7.9695496967872356E-2</v>
      </c>
      <c r="F10" s="16">
        <f t="shared" ca="1" si="1"/>
        <v>0.24549481742720744</v>
      </c>
      <c r="G10" s="16">
        <f t="shared" ca="1" si="1"/>
        <v>0.32751279514859577</v>
      </c>
      <c r="H10" s="16">
        <f t="shared" ca="1" si="1"/>
        <v>0.51610683411466174</v>
      </c>
      <c r="I10" s="16">
        <f t="shared" ca="1" si="1"/>
        <v>5.6900778461141457E-2</v>
      </c>
      <c r="N10" s="25">
        <f>2+8*($M$1-1)</f>
        <v>10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22629</v>
      </c>
      <c r="C11" s="16">
        <f t="shared" ca="1" si="1"/>
        <v>0.57505855318396748</v>
      </c>
      <c r="D11" s="16">
        <f t="shared" ca="1" si="1"/>
        <v>0.50422024835388224</v>
      </c>
      <c r="E11" s="16">
        <f t="shared" ca="1" si="1"/>
        <v>7.0838304830085283E-2</v>
      </c>
      <c r="F11" s="16">
        <f t="shared" ca="1" si="1"/>
        <v>0.25542445534491137</v>
      </c>
      <c r="G11" s="16">
        <f t="shared" ca="1" si="1"/>
        <v>0.31963409783905605</v>
      </c>
      <c r="H11" s="16">
        <f t="shared" ca="1" si="1"/>
        <v>0.51120243934773968</v>
      </c>
      <c r="I11" s="16">
        <f t="shared" ca="1" si="1"/>
        <v>6.3856113836227843E-2</v>
      </c>
      <c r="J11" s="29"/>
      <c r="K11" s="29"/>
      <c r="L11" s="29"/>
      <c r="M11" s="25"/>
      <c r="N11" s="25">
        <f>3+8*($M$1-1)</f>
        <v>11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7a. College Enrollment Rates in the First Year after High School Graduation for Classes 2012 and 2013, School Percentile Distribution</v>
      </c>
      <c r="N35" s="25">
        <f>2+5*($M$1-1)</f>
        <v>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81</v>
      </c>
      <c r="C37" s="16">
        <f t="shared" ref="C37:E38" ca="1" si="2">INDIRECT(CONCATENATE("'ALL DATA'!",Y$1,$N37))</f>
        <v>0.5239520958083832</v>
      </c>
      <c r="D37" s="16">
        <f t="shared" ca="1" si="2"/>
        <v>0.5829596412556054</v>
      </c>
      <c r="E37" s="16">
        <f t="shared" ca="1" si="2"/>
        <v>0.69078947368421051</v>
      </c>
      <c r="N37" s="25">
        <f>4+8*($M$1-1)</f>
        <v>12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84</v>
      </c>
      <c r="C38" s="16">
        <f t="shared" ca="1" si="2"/>
        <v>0.51969309462915603</v>
      </c>
      <c r="D38" s="16">
        <f t="shared" ca="1" si="2"/>
        <v>0.58170070414968378</v>
      </c>
      <c r="E38" s="16">
        <f t="shared" ca="1" si="2"/>
        <v>0.67827428878153517</v>
      </c>
      <c r="N38" s="25">
        <f>5+8*($M$1-1)</f>
        <v>13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7b. College Enrollment Rates in the First Year after High School Graduation for Classes 2012 and 2013,  Student-Weighted Totals</v>
      </c>
      <c r="N41" s="25">
        <f>2+5*($M$1-1)</f>
        <v>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22778</v>
      </c>
      <c r="C43" s="16">
        <f t="shared" ca="1" si="3"/>
        <v>0.62643779085082096</v>
      </c>
      <c r="D43" s="16">
        <f t="shared" ca="1" si="3"/>
        <v>0.53428747036614277</v>
      </c>
      <c r="E43" s="16">
        <f t="shared" ca="1" si="3"/>
        <v>9.2150320484678194E-2</v>
      </c>
      <c r="F43" s="16">
        <f t="shared" ca="1" si="3"/>
        <v>0.2938361576960225</v>
      </c>
      <c r="G43" s="16">
        <f t="shared" ca="1" si="3"/>
        <v>0.33260163315479851</v>
      </c>
      <c r="H43" s="16">
        <f t="shared" ca="1" si="3"/>
        <v>0.55645798577574856</v>
      </c>
      <c r="I43" s="16">
        <f t="shared" ca="1" si="3"/>
        <v>6.997980507507244E-2</v>
      </c>
      <c r="N43" s="25">
        <f>4+8*($M$1-1)</f>
        <v>12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23251</v>
      </c>
      <c r="C44" s="16">
        <f t="shared" ca="1" si="3"/>
        <v>0.6228979398735538</v>
      </c>
      <c r="D44" s="16">
        <f t="shared" ca="1" si="3"/>
        <v>0.53907358823276419</v>
      </c>
      <c r="E44" s="16">
        <f t="shared" ca="1" si="3"/>
        <v>8.3824351640789649E-2</v>
      </c>
      <c r="F44" s="16">
        <f t="shared" ca="1" si="3"/>
        <v>0.2826545094834631</v>
      </c>
      <c r="G44" s="16">
        <f t="shared" ca="1" si="3"/>
        <v>0.34024343039009075</v>
      </c>
      <c r="H44" s="16">
        <f t="shared" ca="1" si="3"/>
        <v>0.56156724441959482</v>
      </c>
      <c r="I44" s="16">
        <f t="shared" ca="1" si="3"/>
        <v>6.1330695453958972E-2</v>
      </c>
      <c r="N44" s="25">
        <f>5+8*($M$1-1)</f>
        <v>13</v>
      </c>
    </row>
    <row r="47" spans="1:14" x14ac:dyDescent="0.25">
      <c r="A47" s="29" t="str">
        <f>CONCATENATE("Figure ", RIGHT(A41,LEN(A41)-6))</f>
        <v>Figure 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8a. College Enrollment Rates in the First Two Years after High School Graduation for Classes 2011 and 2012,  School Percentile Distribution</v>
      </c>
      <c r="N68" s="25">
        <f>3+5*($M$1-1)</f>
        <v>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77</v>
      </c>
      <c r="C70" s="16">
        <f t="shared" ref="C70:E71" ca="1" si="4">INDIRECT(CONCATENATE("'ALL DATA'!",Y$1,$N70))</f>
        <v>0.56470588235294117</v>
      </c>
      <c r="D70" s="16">
        <f t="shared" ca="1" si="4"/>
        <v>0.64135021097046419</v>
      </c>
      <c r="E70" s="16">
        <f t="shared" ca="1" si="4"/>
        <v>0.74789915966386555</v>
      </c>
      <c r="N70" s="25">
        <f>6+8*($M$1-1)</f>
        <v>14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81</v>
      </c>
      <c r="C71" s="16">
        <f t="shared" ca="1" si="4"/>
        <v>0.56886227544910184</v>
      </c>
      <c r="D71" s="16">
        <f t="shared" ca="1" si="4"/>
        <v>0.63868613138686137</v>
      </c>
      <c r="E71" s="16">
        <f t="shared" ca="1" si="4"/>
        <v>0.73186119873817035</v>
      </c>
      <c r="N71" s="25">
        <f>7+8*($M$1-1)</f>
        <v>15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8b. College Enrollment Rates in the First Two Years after High School Graduation for Class 2011 and 2012,  Student-Weighted Totals</v>
      </c>
      <c r="N74" s="25">
        <f>3+5*($M$1-1)</f>
        <v>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21929</v>
      </c>
      <c r="C76" s="16">
        <f t="shared" ca="1" si="5"/>
        <v>0.6745405627251585</v>
      </c>
      <c r="D76" s="16">
        <f t="shared" ca="1" si="5"/>
        <v>0.57480961284144283</v>
      </c>
      <c r="E76" s="16">
        <f t="shared" ca="1" si="5"/>
        <v>9.9730949883715628E-2</v>
      </c>
      <c r="F76" s="16">
        <f t="shared" ca="1" si="5"/>
        <v>0.31273655889461444</v>
      </c>
      <c r="G76" s="16">
        <f t="shared" ca="1" si="5"/>
        <v>0.36180400383054401</v>
      </c>
      <c r="H76" s="16">
        <f t="shared" ca="1" si="5"/>
        <v>0.59998175931415021</v>
      </c>
      <c r="I76" s="16">
        <f t="shared" ca="1" si="5"/>
        <v>7.4558803411008248E-2</v>
      </c>
      <c r="K76" s="5"/>
      <c r="L76" s="5"/>
      <c r="N76" s="25">
        <f>6+8*($M$1-1)</f>
        <v>14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22778</v>
      </c>
      <c r="C77" s="16">
        <f t="shared" ca="1" si="5"/>
        <v>0.67534463078408991</v>
      </c>
      <c r="D77" s="16">
        <f t="shared" ca="1" si="5"/>
        <v>0.57625779260690135</v>
      </c>
      <c r="E77" s="16">
        <f t="shared" ca="1" si="5"/>
        <v>9.908683817718851E-2</v>
      </c>
      <c r="F77" s="16">
        <f t="shared" ca="1" si="5"/>
        <v>0.3301431205549214</v>
      </c>
      <c r="G77" s="16">
        <f t="shared" ca="1" si="5"/>
        <v>0.34520151022916851</v>
      </c>
      <c r="H77" s="16">
        <f t="shared" ca="1" si="5"/>
        <v>0.59759416981297742</v>
      </c>
      <c r="I77" s="16">
        <f t="shared" ca="1" si="5"/>
        <v>7.7750460971112476E-2</v>
      </c>
      <c r="K77" s="5"/>
      <c r="L77" s="5"/>
      <c r="N77" s="25">
        <f>7+8*($M$1-1)</f>
        <v>15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9a. Persistence Rates from First to Second Year of College for Class of 2012, School Percentile Distribution</v>
      </c>
      <c r="N101" s="25">
        <f>4+5*($M$1-1)</f>
        <v>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81</v>
      </c>
      <c r="C103" s="16">
        <f t="shared" ref="C103:E103" ca="1" si="6">INDIRECT(CONCATENATE("'ALL DATA'!",Y$1,$N103))</f>
        <v>0.6992481203007519</v>
      </c>
      <c r="D103" s="16">
        <f t="shared" ca="1" si="6"/>
        <v>0.76804123711340211</v>
      </c>
      <c r="E103" s="16">
        <f t="shared" ca="1" si="6"/>
        <v>0.84108527131782951</v>
      </c>
      <c r="N103" s="25">
        <f>8+8*($M$1-1)</f>
        <v>16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9b. Persistence Rates from First to Second Year of College for Class of 2012, Student-Weighted Totals</v>
      </c>
      <c r="N106" s="25">
        <f>4+5*($M$1-1)</f>
        <v>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14269</v>
      </c>
      <c r="C108" s="16">
        <f t="shared" ca="1" si="7"/>
        <v>0.80012614759268341</v>
      </c>
      <c r="D108" s="16">
        <f t="shared" ca="1" si="7"/>
        <v>0.78997534921939194</v>
      </c>
      <c r="E108" s="16">
        <f t="shared" ca="1" si="7"/>
        <v>0.85898046688899476</v>
      </c>
      <c r="F108" s="16">
        <f t="shared" ca="1" si="7"/>
        <v>0.70566263260122519</v>
      </c>
      <c r="G108" s="16">
        <f t="shared" ca="1" si="7"/>
        <v>0.8835797254487856</v>
      </c>
      <c r="H108" s="16">
        <f t="shared" ca="1" si="7"/>
        <v>0.79621301775147924</v>
      </c>
      <c r="I108" s="16">
        <f t="shared" ca="1" si="7"/>
        <v>0.83124215809284818</v>
      </c>
      <c r="K108" s="5"/>
      <c r="L108" s="5"/>
      <c r="N108" s="25">
        <f>8+8*($M$1-1)</f>
        <v>16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10a. Six-Year Completion Rates for Class of 2008, School Percentile Distribution</v>
      </c>
      <c r="N132" s="25">
        <f>5+5*($M$1-1)</f>
        <v>10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40</v>
      </c>
      <c r="C134" s="16">
        <f t="shared" ref="C134:E134" ca="1" si="8">INDIRECT(CONCATENATE("'ALL DATA'!",Y$1,$N134))</f>
        <v>0.20273972602739726</v>
      </c>
      <c r="D134" s="16">
        <f t="shared" ca="1" si="8"/>
        <v>0.32717196933482057</v>
      </c>
      <c r="E134" s="16">
        <f t="shared" ca="1" si="8"/>
        <v>0.377373417721519</v>
      </c>
      <c r="N134" s="25">
        <f>9+8*($M$1-1)</f>
        <v>17</v>
      </c>
    </row>
    <row r="137" spans="1:29" ht="15.75" thickBot="1" x14ac:dyDescent="0.3">
      <c r="A137" s="11" t="str">
        <f>CONCATENATE("Table ",N137,"b. Six-Year Completion Rates for Class of 2008, Student-Weighted Totals")</f>
        <v>Table 10b. Six-Year Completion Rates for Class of 2008, Student-Weighted Totals</v>
      </c>
      <c r="N137" s="25">
        <f>5+5*($M$1-1)</f>
        <v>10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9833</v>
      </c>
      <c r="C139" s="16">
        <f t="shared" ca="1" si="9"/>
        <v>0.31882436692769245</v>
      </c>
      <c r="D139" s="16">
        <f t="shared" ca="1" si="9"/>
        <v>0.24305908674870336</v>
      </c>
      <c r="E139" s="16">
        <f t="shared" ca="1" si="9"/>
        <v>7.5765280178989119E-2</v>
      </c>
      <c r="F139" s="16">
        <f t="shared" ca="1" si="9"/>
        <v>8.7460591884470654E-2</v>
      </c>
      <c r="G139" s="16">
        <f t="shared" ca="1" si="9"/>
        <v>0.23136377504322181</v>
      </c>
      <c r="H139" s="16">
        <f t="shared" ca="1" si="9"/>
        <v>0.26756839214888639</v>
      </c>
      <c r="I139" s="16">
        <f t="shared" ca="1" si="9"/>
        <v>5.1255974778806064E-2</v>
      </c>
      <c r="K139" s="5"/>
      <c r="L139" s="5"/>
      <c r="N139" s="25">
        <f>9+8*($M$1-1)</f>
        <v>17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Income, High Minority, Suburban Schools</v>
      </c>
      <c r="M1" s="28">
        <v>3</v>
      </c>
      <c r="N1" s="25">
        <f>2+8*($M$1-1)</f>
        <v>18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11a. College Enrollment Rates in the First Fall after High School Graduation for Classes 2013 and 2014, School Percentile Distribution</v>
      </c>
      <c r="N2" s="25">
        <f>1+5*($M$1-1)</f>
        <v>11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225</v>
      </c>
      <c r="C4" s="16">
        <f t="shared" ref="C4:E5" ca="1" si="0">INDIRECT(CONCATENATE("'ALL DATA'!",Y$1,$N4))</f>
        <v>0.47035573122529645</v>
      </c>
      <c r="D4" s="16">
        <f t="shared" ca="1" si="0"/>
        <v>0.53543307086614178</v>
      </c>
      <c r="E4" s="16">
        <f t="shared" ca="1" si="0"/>
        <v>0.60217983651226159</v>
      </c>
      <c r="N4" s="25">
        <f>2+8*($M$1-1)</f>
        <v>18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190</v>
      </c>
      <c r="C5" s="16">
        <f t="shared" ca="1" si="0"/>
        <v>0.48175182481751827</v>
      </c>
      <c r="D5" s="16">
        <f t="shared" ca="1" si="0"/>
        <v>0.54440320763470074</v>
      </c>
      <c r="E5" s="16">
        <f t="shared" ca="1" si="0"/>
        <v>0.6227544910179641</v>
      </c>
      <c r="N5" s="25">
        <f>3+8*($M$1-1)</f>
        <v>19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11b. College Enrollment Rates in the First Fall after High School Graduation for Classes 2013 and 2014, Student-Weighted Totals</v>
      </c>
      <c r="N8" s="25">
        <f>1+5*($M$1-1)</f>
        <v>11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83511</v>
      </c>
      <c r="C10" s="16">
        <f t="shared" ca="1" si="1"/>
        <v>0.54171306773957917</v>
      </c>
      <c r="D10" s="16">
        <f t="shared" ca="1" si="1"/>
        <v>0.47960148962412136</v>
      </c>
      <c r="E10" s="16">
        <f t="shared" ca="1" si="1"/>
        <v>6.2111578115457845E-2</v>
      </c>
      <c r="F10" s="16">
        <f t="shared" ca="1" si="1"/>
        <v>0.26380955802229644</v>
      </c>
      <c r="G10" s="16">
        <f t="shared" ca="1" si="1"/>
        <v>0.27790350971728273</v>
      </c>
      <c r="H10" s="16">
        <f t="shared" ca="1" si="1"/>
        <v>0.49109698123600481</v>
      </c>
      <c r="I10" s="16">
        <f t="shared" ca="1" si="1"/>
        <v>5.0616086503574381E-2</v>
      </c>
      <c r="N10" s="25">
        <f>2+8*($M$1-1)</f>
        <v>18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69842</v>
      </c>
      <c r="C11" s="16">
        <f t="shared" ca="1" si="1"/>
        <v>0.55385011883966673</v>
      </c>
      <c r="D11" s="16">
        <f t="shared" ca="1" si="1"/>
        <v>0.49319893473840953</v>
      </c>
      <c r="E11" s="16">
        <f t="shared" ca="1" si="1"/>
        <v>6.0651184101257125E-2</v>
      </c>
      <c r="F11" s="16">
        <f t="shared" ca="1" si="1"/>
        <v>0.27947366913891353</v>
      </c>
      <c r="G11" s="16">
        <f t="shared" ca="1" si="1"/>
        <v>0.27437644970075314</v>
      </c>
      <c r="H11" s="16">
        <f t="shared" ca="1" si="1"/>
        <v>0.50224793104435728</v>
      </c>
      <c r="I11" s="16">
        <f t="shared" ca="1" si="1"/>
        <v>5.1602187795309409E-2</v>
      </c>
      <c r="J11" s="29"/>
      <c r="K11" s="29"/>
      <c r="L11" s="29"/>
      <c r="M11" s="25"/>
      <c r="N11" s="25">
        <f>3+8*($M$1-1)</f>
        <v>19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12a. College Enrollment Rates in the First Year after High School Graduation for Classes 2012 and 2013, School Percentile Distribution</v>
      </c>
      <c r="N35" s="25">
        <f>2+5*($M$1-1)</f>
        <v>12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131</v>
      </c>
      <c r="C37" s="16">
        <f t="shared" ref="C37:E38" ca="1" si="2">INDIRECT(CONCATENATE("'ALL DATA'!",Y$1,$N37))</f>
        <v>0.53333333333333333</v>
      </c>
      <c r="D37" s="16">
        <f t="shared" ca="1" si="2"/>
        <v>0.58148893360160969</v>
      </c>
      <c r="E37" s="16">
        <f t="shared" ca="1" si="2"/>
        <v>0.63793103448275867</v>
      </c>
      <c r="N37" s="25">
        <f>4+8*($M$1-1)</f>
        <v>20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225</v>
      </c>
      <c r="C38" s="16">
        <f t="shared" ca="1" si="2"/>
        <v>0.54838709677419351</v>
      </c>
      <c r="D38" s="16">
        <f t="shared" ca="1" si="2"/>
        <v>0.60618279569892475</v>
      </c>
      <c r="E38" s="16">
        <f t="shared" ca="1" si="2"/>
        <v>0.66950959488272921</v>
      </c>
      <c r="N38" s="25">
        <f>5+8*($M$1-1)</f>
        <v>21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12b. College Enrollment Rates in the First Year after High School Graduation for Classes 2012 and 2013,  Student-Weighted Totals</v>
      </c>
      <c r="N41" s="25">
        <f>2+5*($M$1-1)</f>
        <v>12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45424</v>
      </c>
      <c r="C43" s="16">
        <f t="shared" ca="1" si="3"/>
        <v>0.59453152518492425</v>
      </c>
      <c r="D43" s="16">
        <f t="shared" ca="1" si="3"/>
        <v>0.51281261007396972</v>
      </c>
      <c r="E43" s="16">
        <f t="shared" ca="1" si="3"/>
        <v>8.1718915110954568E-2</v>
      </c>
      <c r="F43" s="16">
        <f t="shared" ca="1" si="3"/>
        <v>0.27784871433603381</v>
      </c>
      <c r="G43" s="16">
        <f t="shared" ca="1" si="3"/>
        <v>0.31668281084889044</v>
      </c>
      <c r="H43" s="16">
        <f t="shared" ca="1" si="3"/>
        <v>0.52472261359633676</v>
      </c>
      <c r="I43" s="16">
        <f t="shared" ca="1" si="3"/>
        <v>6.9808911588587527E-2</v>
      </c>
      <c r="N43" s="25">
        <f>4+8*($M$1-1)</f>
        <v>20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83511</v>
      </c>
      <c r="C44" s="16">
        <f t="shared" ca="1" si="3"/>
        <v>0.61245823903437868</v>
      </c>
      <c r="D44" s="16">
        <f t="shared" ca="1" si="3"/>
        <v>0.54449114487911776</v>
      </c>
      <c r="E44" s="16">
        <f t="shared" ca="1" si="3"/>
        <v>6.796709415526099E-2</v>
      </c>
      <c r="F44" s="16">
        <f t="shared" ca="1" si="3"/>
        <v>0.31547939792362684</v>
      </c>
      <c r="G44" s="16">
        <f t="shared" ca="1" si="3"/>
        <v>0.2969788411107519</v>
      </c>
      <c r="H44" s="16">
        <f t="shared" ca="1" si="3"/>
        <v>0.55640574295601775</v>
      </c>
      <c r="I44" s="16">
        <f t="shared" ca="1" si="3"/>
        <v>5.6052496078360936E-2</v>
      </c>
      <c r="N44" s="25">
        <f>5+8*($M$1-1)</f>
        <v>21</v>
      </c>
    </row>
    <row r="47" spans="1:14" x14ac:dyDescent="0.25">
      <c r="A47" s="29" t="str">
        <f>CONCATENATE("Figure ", RIGHT(A41,LEN(A41)-6))</f>
        <v>Figure 12b.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13a. College Enrollment Rates in the First Two Years after High School Graduation for Classes 2011 and 2012,  School Percentile Distribution</v>
      </c>
      <c r="N68" s="25">
        <f>3+5*($M$1-1)</f>
        <v>13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164</v>
      </c>
      <c r="C70" s="16">
        <f t="shared" ref="C70:E71" ca="1" si="4">INDIRECT(CONCATENATE("'ALL DATA'!",Y$1,$N70))</f>
        <v>0.6197609561752988</v>
      </c>
      <c r="D70" s="16">
        <f t="shared" ca="1" si="4"/>
        <v>0.67948717948717952</v>
      </c>
      <c r="E70" s="16">
        <f t="shared" ca="1" si="4"/>
        <v>0.747450110864745</v>
      </c>
      <c r="N70" s="25">
        <f>6+8*($M$1-1)</f>
        <v>22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131</v>
      </c>
      <c r="C71" s="16">
        <f t="shared" ca="1" si="4"/>
        <v>0.59695817490494296</v>
      </c>
      <c r="D71" s="16">
        <f t="shared" ca="1" si="4"/>
        <v>0.6539923954372624</v>
      </c>
      <c r="E71" s="16">
        <f t="shared" ca="1" si="4"/>
        <v>0.70159453302961272</v>
      </c>
      <c r="N71" s="25">
        <f>7+8*($M$1-1)</f>
        <v>23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13b. College Enrollment Rates in the First Two Years after High School Graduation for Class 2011 and 2012,  Student-Weighted Totals</v>
      </c>
      <c r="N74" s="25">
        <f>3+5*($M$1-1)</f>
        <v>13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59875</v>
      </c>
      <c r="C76" s="16">
        <f t="shared" ca="1" si="5"/>
        <v>0.67794572025052191</v>
      </c>
      <c r="D76" s="16">
        <f t="shared" ca="1" si="5"/>
        <v>0.59619206680584547</v>
      </c>
      <c r="E76" s="16">
        <f t="shared" ca="1" si="5"/>
        <v>8.1753653444676402E-2</v>
      </c>
      <c r="F76" s="16">
        <f t="shared" ca="1" si="5"/>
        <v>0.3652275574112735</v>
      </c>
      <c r="G76" s="16">
        <f t="shared" ca="1" si="5"/>
        <v>0.31271816283924841</v>
      </c>
      <c r="H76" s="16">
        <f t="shared" ca="1" si="5"/>
        <v>0.607615866388309</v>
      </c>
      <c r="I76" s="16">
        <f t="shared" ca="1" si="5"/>
        <v>7.0329853862212938E-2</v>
      </c>
      <c r="K76" s="5"/>
      <c r="L76" s="5"/>
      <c r="N76" s="25">
        <f>6+8*($M$1-1)</f>
        <v>22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45424</v>
      </c>
      <c r="C77" s="16">
        <f t="shared" ca="1" si="5"/>
        <v>0.6572957027122226</v>
      </c>
      <c r="D77" s="16">
        <f t="shared" ca="1" si="5"/>
        <v>0.56668281084889049</v>
      </c>
      <c r="E77" s="16">
        <f t="shared" ca="1" si="5"/>
        <v>9.0612891863332157E-2</v>
      </c>
      <c r="F77" s="16">
        <f t="shared" ca="1" si="5"/>
        <v>0.32445403311025006</v>
      </c>
      <c r="G77" s="16">
        <f t="shared" ca="1" si="5"/>
        <v>0.33284166960197253</v>
      </c>
      <c r="H77" s="16">
        <f t="shared" ca="1" si="5"/>
        <v>0.57771222261359634</v>
      </c>
      <c r="I77" s="16">
        <f t="shared" ca="1" si="5"/>
        <v>7.9583480098626272E-2</v>
      </c>
      <c r="K77" s="5"/>
      <c r="L77" s="5"/>
      <c r="N77" s="25">
        <f>7+8*($M$1-1)</f>
        <v>23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14a. Persistence Rates from First to Second Year of College for Class of 2012, School Percentile Distribution</v>
      </c>
      <c r="N101" s="25">
        <f>4+5*($M$1-1)</f>
        <v>14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131</v>
      </c>
      <c r="C103" s="16">
        <f t="shared" ref="C103:E103" ca="1" si="6">INDIRECT(CONCATENATE("'ALL DATA'!",Y$1,$N103))</f>
        <v>0.74796747967479671</v>
      </c>
      <c r="D103" s="16">
        <f t="shared" ca="1" si="6"/>
        <v>0.80412371134020622</v>
      </c>
      <c r="E103" s="16">
        <f t="shared" ca="1" si="6"/>
        <v>0.85148514851485146</v>
      </c>
      <c r="N103" s="25">
        <f>8+8*($M$1-1)</f>
        <v>24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14b. Persistence Rates from First to Second Year of College for Class of 2012, Student-Weighted Totals</v>
      </c>
      <c r="N106" s="25">
        <f>4+5*($M$1-1)</f>
        <v>14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27006</v>
      </c>
      <c r="C108" s="16">
        <f t="shared" ca="1" si="7"/>
        <v>0.8163741390802044</v>
      </c>
      <c r="D108" s="16">
        <f t="shared" ca="1" si="7"/>
        <v>0.80849145702756076</v>
      </c>
      <c r="E108" s="16">
        <f t="shared" ca="1" si="7"/>
        <v>0.86584051724137934</v>
      </c>
      <c r="F108" s="16">
        <f t="shared" ca="1" si="7"/>
        <v>0.72997385310197294</v>
      </c>
      <c r="G108" s="16">
        <f t="shared" ca="1" si="7"/>
        <v>0.89217935349322208</v>
      </c>
      <c r="H108" s="16">
        <f t="shared" ca="1" si="7"/>
        <v>0.81225089154604568</v>
      </c>
      <c r="I108" s="16">
        <f t="shared" ca="1" si="7"/>
        <v>0.84736676127404609</v>
      </c>
      <c r="K108" s="5"/>
      <c r="L108" s="5"/>
      <c r="N108" s="25">
        <f>8+8*($M$1-1)</f>
        <v>24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15a. Six-Year Completion Rates for Class of 2008, School Percentile Distribution</v>
      </c>
      <c r="N132" s="25">
        <f>5+5*($M$1-1)</f>
        <v>15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70</v>
      </c>
      <c r="C134" s="16">
        <f t="shared" ref="C134:E134" ca="1" si="8">INDIRECT(CONCATENATE("'ALL DATA'!",Y$1,$N134))</f>
        <v>0.1792</v>
      </c>
      <c r="D134" s="16">
        <f t="shared" ca="1" si="8"/>
        <v>0.21495003406768115</v>
      </c>
      <c r="E134" s="16">
        <f t="shared" ca="1" si="8"/>
        <v>0.25368731563421831</v>
      </c>
      <c r="N134" s="25">
        <f>9+8*($M$1-1)</f>
        <v>25</v>
      </c>
    </row>
    <row r="137" spans="1:29" ht="15.75" thickBot="1" x14ac:dyDescent="0.3">
      <c r="A137" s="11" t="str">
        <f>CONCATENATE("Table ",N137,"b. Six-Year Completion Rates for Class of 2008, Student-Weighted Totals")</f>
        <v>Table 15b. Six-Year Completion Rates for Class of 2008, Student-Weighted Totals</v>
      </c>
      <c r="N137" s="25">
        <f>5+5*($M$1-1)</f>
        <v>15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21147</v>
      </c>
      <c r="C139" s="16">
        <f t="shared" ca="1" si="9"/>
        <v>0.22873220787818604</v>
      </c>
      <c r="D139" s="16">
        <f t="shared" ca="1" si="9"/>
        <v>0.1811131602591384</v>
      </c>
      <c r="E139" s="16">
        <f t="shared" ca="1" si="9"/>
        <v>4.7619047619047616E-2</v>
      </c>
      <c r="F139" s="16">
        <f t="shared" ca="1" si="9"/>
        <v>7.4478649453823237E-2</v>
      </c>
      <c r="G139" s="16">
        <f t="shared" ca="1" si="9"/>
        <v>0.15425355842436278</v>
      </c>
      <c r="H139" s="16">
        <f t="shared" ca="1" si="9"/>
        <v>0.19908261219085449</v>
      </c>
      <c r="I139" s="16">
        <f t="shared" ca="1" si="9"/>
        <v>2.9649595687331536E-2</v>
      </c>
      <c r="K139" s="5"/>
      <c r="L139" s="5"/>
      <c r="N139" s="25">
        <f>9+8*($M$1-1)</f>
        <v>25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15b.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Income, Low Minority, Suburban Schools</v>
      </c>
      <c r="M1" s="28">
        <v>4</v>
      </c>
      <c r="N1" s="25">
        <f>2+8*($M$1-1)</f>
        <v>26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16a. College Enrollment Rates in the First Fall after High School Graduation for Classes 2013 and 2014, School Percentile Distribution</v>
      </c>
      <c r="N2" s="25">
        <f>1+5*($M$1-1)</f>
        <v>16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80</v>
      </c>
      <c r="C4" s="16">
        <f t="shared" ref="C4:E5" ca="1" si="0">INDIRECT(CONCATENATE("'ALL DATA'!",Y$1,$N4))</f>
        <v>0.4171588967537222</v>
      </c>
      <c r="D4" s="16">
        <f t="shared" ca="1" si="0"/>
        <v>0.4967078713733486</v>
      </c>
      <c r="E4" s="16">
        <f t="shared" ca="1" si="0"/>
        <v>0.60910390378548895</v>
      </c>
      <c r="N4" s="25">
        <f>2+8*($M$1-1)</f>
        <v>26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75</v>
      </c>
      <c r="C5" s="16">
        <f t="shared" ca="1" si="0"/>
        <v>0.4171539961013645</v>
      </c>
      <c r="D5" s="16">
        <f t="shared" ca="1" si="0"/>
        <v>0.49836065573770494</v>
      </c>
      <c r="E5" s="16">
        <f t="shared" ca="1" si="0"/>
        <v>0.60536912751677852</v>
      </c>
      <c r="N5" s="25">
        <f>3+8*($M$1-1)</f>
        <v>27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16b. College Enrollment Rates in the First Fall after High School Graduation for Classes 2013 and 2014, Student-Weighted Totals</v>
      </c>
      <c r="N8" s="25">
        <f>1+5*($M$1-1)</f>
        <v>16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20656</v>
      </c>
      <c r="C10" s="16">
        <f t="shared" ca="1" si="1"/>
        <v>0.52657823392718828</v>
      </c>
      <c r="D10" s="16">
        <f t="shared" ca="1" si="1"/>
        <v>0.45105538342370255</v>
      </c>
      <c r="E10" s="16">
        <f t="shared" ca="1" si="1"/>
        <v>7.5522850503485672E-2</v>
      </c>
      <c r="F10" s="16">
        <f t="shared" ca="1" si="1"/>
        <v>0.21127033307513554</v>
      </c>
      <c r="G10" s="16">
        <f t="shared" ca="1" si="1"/>
        <v>0.31530790085205268</v>
      </c>
      <c r="H10" s="16">
        <f t="shared" ca="1" si="1"/>
        <v>0.46678931061192874</v>
      </c>
      <c r="I10" s="16">
        <f t="shared" ca="1" si="1"/>
        <v>5.9788923315259486E-2</v>
      </c>
      <c r="N10" s="25">
        <f>2+8*($M$1-1)</f>
        <v>26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20811</v>
      </c>
      <c r="C11" s="16">
        <f t="shared" ca="1" si="1"/>
        <v>0.52707702657248567</v>
      </c>
      <c r="D11" s="16">
        <f t="shared" ca="1" si="1"/>
        <v>0.45533612032098408</v>
      </c>
      <c r="E11" s="16">
        <f t="shared" ca="1" si="1"/>
        <v>7.1740906251501604E-2</v>
      </c>
      <c r="F11" s="16">
        <f t="shared" ca="1" si="1"/>
        <v>0.21868242756234685</v>
      </c>
      <c r="G11" s="16">
        <f t="shared" ca="1" si="1"/>
        <v>0.30839459901013888</v>
      </c>
      <c r="H11" s="16">
        <f t="shared" ca="1" si="1"/>
        <v>0.47124117053481335</v>
      </c>
      <c r="I11" s="16">
        <f t="shared" ca="1" si="1"/>
        <v>5.5835856037672382E-2</v>
      </c>
      <c r="J11" s="29"/>
      <c r="K11" s="29"/>
      <c r="L11" s="29"/>
      <c r="M11" s="25"/>
      <c r="N11" s="25">
        <f>3+8*($M$1-1)</f>
        <v>27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16b.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17a. College Enrollment Rates in the First Year after High School Graduation for Classes 2012 and 2013, School Percentile Distribution</v>
      </c>
      <c r="N35" s="25">
        <f>2+5*($M$1-1)</f>
        <v>17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49</v>
      </c>
      <c r="C37" s="16">
        <f t="shared" ref="C37:E38" ca="1" si="2">INDIRECT(CONCATENATE("'ALL DATA'!",Y$1,$N37))</f>
        <v>0.4573643410852713</v>
      </c>
      <c r="D37" s="16">
        <f t="shared" ca="1" si="2"/>
        <v>0.54545454545454541</v>
      </c>
      <c r="E37" s="16">
        <f t="shared" ca="1" si="2"/>
        <v>0.6035242290748899</v>
      </c>
      <c r="N37" s="25">
        <f>4+8*($M$1-1)</f>
        <v>28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80</v>
      </c>
      <c r="C38" s="16">
        <f t="shared" ca="1" si="2"/>
        <v>0.46641901617136566</v>
      </c>
      <c r="D38" s="16">
        <f t="shared" ca="1" si="2"/>
        <v>0.5387250161186331</v>
      </c>
      <c r="E38" s="16">
        <f t="shared" ca="1" si="2"/>
        <v>0.66585760517799353</v>
      </c>
      <c r="N38" s="25">
        <f>5+8*($M$1-1)</f>
        <v>29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17b. College Enrollment Rates in the First Year after High School Graduation for Classes 2012 and 2013,  Student-Weighted Totals</v>
      </c>
      <c r="N41" s="25">
        <f>2+5*($M$1-1)</f>
        <v>17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11258</v>
      </c>
      <c r="C43" s="16">
        <f t="shared" ca="1" si="3"/>
        <v>0.54503464203233254</v>
      </c>
      <c r="D43" s="16">
        <f t="shared" ca="1" si="3"/>
        <v>0.46420323325635104</v>
      </c>
      <c r="E43" s="16">
        <f t="shared" ca="1" si="3"/>
        <v>8.0831408775981523E-2</v>
      </c>
      <c r="F43" s="16">
        <f t="shared" ca="1" si="3"/>
        <v>0.25732812222419615</v>
      </c>
      <c r="G43" s="16">
        <f t="shared" ca="1" si="3"/>
        <v>0.28770651980813644</v>
      </c>
      <c r="H43" s="16">
        <f t="shared" ca="1" si="3"/>
        <v>0.48427784686445197</v>
      </c>
      <c r="I43" s="16">
        <f t="shared" ca="1" si="3"/>
        <v>6.0756795167880621E-2</v>
      </c>
      <c r="N43" s="25">
        <f>4+8*($M$1-1)</f>
        <v>28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20656</v>
      </c>
      <c r="C44" s="16">
        <f t="shared" ca="1" si="3"/>
        <v>0.57494190549961266</v>
      </c>
      <c r="D44" s="16">
        <f t="shared" ca="1" si="3"/>
        <v>0.49462625871417504</v>
      </c>
      <c r="E44" s="16">
        <f t="shared" ca="1" si="3"/>
        <v>8.031564678543765E-2</v>
      </c>
      <c r="F44" s="16">
        <f t="shared" ca="1" si="3"/>
        <v>0.24370642912470952</v>
      </c>
      <c r="G44" s="16">
        <f t="shared" ca="1" si="3"/>
        <v>0.33123547637490319</v>
      </c>
      <c r="H44" s="16">
        <f t="shared" ca="1" si="3"/>
        <v>0.51006971340046481</v>
      </c>
      <c r="I44" s="16">
        <f t="shared" ca="1" si="3"/>
        <v>6.4872192099147949E-2</v>
      </c>
      <c r="N44" s="25">
        <f>5+8*($M$1-1)</f>
        <v>29</v>
      </c>
    </row>
    <row r="47" spans="1:14" x14ac:dyDescent="0.25">
      <c r="A47" s="29" t="str">
        <f>CONCATENATE("Figure ", RIGHT(A41,LEN(A41)-6))</f>
        <v>Figure 17b.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18a. College Enrollment Rates in the First Two Years after High School Graduation for Classes 2011 and 2012,  School Percentile Distribution</v>
      </c>
      <c r="N68" s="25">
        <f>3+5*($M$1-1)</f>
        <v>18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43</v>
      </c>
      <c r="C70" s="16">
        <f t="shared" ref="C70:E71" ca="1" si="4">INDIRECT(CONCATENATE("'ALL DATA'!",Y$1,$N70))</f>
        <v>0.54887218045112784</v>
      </c>
      <c r="D70" s="16">
        <f t="shared" ca="1" si="4"/>
        <v>0.62863534675615218</v>
      </c>
      <c r="E70" s="16">
        <f t="shared" ca="1" si="4"/>
        <v>0.6964285714285714</v>
      </c>
      <c r="N70" s="25">
        <f>6+8*($M$1-1)</f>
        <v>30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49</v>
      </c>
      <c r="C71" s="16">
        <f t="shared" ca="1" si="4"/>
        <v>0.50588235294117645</v>
      </c>
      <c r="D71" s="16">
        <f t="shared" ca="1" si="4"/>
        <v>0.60924369747899154</v>
      </c>
      <c r="E71" s="16">
        <f t="shared" ca="1" si="4"/>
        <v>0.66346153846153844</v>
      </c>
      <c r="N71" s="25">
        <f>7+8*($M$1-1)</f>
        <v>31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18b. College Enrollment Rates in the First Two Years after High School Graduation for Class 2011 and 2012,  Student-Weighted Totals</v>
      </c>
      <c r="N74" s="25">
        <f>3+5*($M$1-1)</f>
        <v>18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9059</v>
      </c>
      <c r="C76" s="16">
        <f t="shared" ca="1" si="5"/>
        <v>0.65360415056849541</v>
      </c>
      <c r="D76" s="16">
        <f t="shared" ca="1" si="5"/>
        <v>0.57809912793906615</v>
      </c>
      <c r="E76" s="16">
        <f t="shared" ca="1" si="5"/>
        <v>7.5505022629429291E-2</v>
      </c>
      <c r="F76" s="16">
        <f t="shared" ca="1" si="5"/>
        <v>0.35081134783088641</v>
      </c>
      <c r="G76" s="16">
        <f t="shared" ca="1" si="5"/>
        <v>0.302792802737609</v>
      </c>
      <c r="H76" s="16">
        <f t="shared" ca="1" si="5"/>
        <v>0.58968981123744346</v>
      </c>
      <c r="I76" s="16">
        <f t="shared" ca="1" si="5"/>
        <v>6.3914339331051992E-2</v>
      </c>
      <c r="K76" s="5"/>
      <c r="L76" s="5"/>
      <c r="N76" s="25">
        <f>6+8*($M$1-1)</f>
        <v>30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11258</v>
      </c>
      <c r="C77" s="16">
        <f t="shared" ca="1" si="5"/>
        <v>0.59921833362941912</v>
      </c>
      <c r="D77" s="16">
        <f t="shared" ca="1" si="5"/>
        <v>0.51021495825190977</v>
      </c>
      <c r="E77" s="16">
        <f t="shared" ca="1" si="5"/>
        <v>8.9003375377509325E-2</v>
      </c>
      <c r="F77" s="16">
        <f t="shared" ca="1" si="5"/>
        <v>0.29641144075324216</v>
      </c>
      <c r="G77" s="16">
        <f t="shared" ca="1" si="5"/>
        <v>0.30280689287617696</v>
      </c>
      <c r="H77" s="16">
        <f t="shared" ca="1" si="5"/>
        <v>0.52833540593355832</v>
      </c>
      <c r="I77" s="16">
        <f t="shared" ca="1" si="5"/>
        <v>7.0882927695860715E-2</v>
      </c>
      <c r="K77" s="5"/>
      <c r="L77" s="5"/>
      <c r="N77" s="25">
        <f>7+8*($M$1-1)</f>
        <v>31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18b.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19a. Persistence Rates from First to Second Year of College for Class of 2012, School Percentile Distribution</v>
      </c>
      <c r="N101" s="25">
        <f>4+5*($M$1-1)</f>
        <v>19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49</v>
      </c>
      <c r="C103" s="16">
        <f t="shared" ref="C103:E103" ca="1" si="6">INDIRECT(CONCATENATE("'ALL DATA'!",Y$1,$N103))</f>
        <v>0.67484662576687116</v>
      </c>
      <c r="D103" s="16">
        <f t="shared" ca="1" si="6"/>
        <v>0.72580645161290325</v>
      </c>
      <c r="E103" s="16">
        <f t="shared" ca="1" si="6"/>
        <v>0.78504672897196259</v>
      </c>
      <c r="N103" s="25">
        <f>8+8*($M$1-1)</f>
        <v>32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19b. Persistence Rates from First to Second Year of College for Class of 2012, Student-Weighted Totals</v>
      </c>
      <c r="N106" s="25">
        <f>4+5*($M$1-1)</f>
        <v>19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6136</v>
      </c>
      <c r="C108" s="16">
        <f t="shared" ca="1" si="7"/>
        <v>0.73174706649282917</v>
      </c>
      <c r="D108" s="16">
        <f t="shared" ca="1" si="7"/>
        <v>0.72330654420206664</v>
      </c>
      <c r="E108" s="16">
        <f t="shared" ca="1" si="7"/>
        <v>0.78021978021978022</v>
      </c>
      <c r="F108" s="16">
        <f t="shared" ca="1" si="7"/>
        <v>0.65550569554711768</v>
      </c>
      <c r="G108" s="16">
        <f t="shared" ca="1" si="7"/>
        <v>0.7999382525470824</v>
      </c>
      <c r="H108" s="16">
        <f t="shared" ca="1" si="7"/>
        <v>0.72523844460748355</v>
      </c>
      <c r="I108" s="16">
        <f t="shared" ca="1" si="7"/>
        <v>0.783625730994152</v>
      </c>
      <c r="K108" s="5"/>
      <c r="L108" s="5"/>
      <c r="N108" s="25">
        <f>8+8*($M$1-1)</f>
        <v>32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19b.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20a. Six-Year Completion Rates for Class of 2008, School Percentile Distribution</v>
      </c>
      <c r="N132" s="25">
        <f>5+5*($M$1-1)</f>
        <v>20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20</v>
      </c>
      <c r="C134" s="16">
        <f t="shared" ref="C134:E134" ca="1" si="8">INDIRECT(CONCATENATE("'ALL DATA'!",Y$1,$N134))</f>
        <v>0.15422885572139303</v>
      </c>
      <c r="D134" s="16">
        <f t="shared" ca="1" si="8"/>
        <v>0.22269144144144143</v>
      </c>
      <c r="E134" s="16">
        <f t="shared" ca="1" si="8"/>
        <v>0.31700404858299597</v>
      </c>
      <c r="N134" s="25">
        <f>9+8*($M$1-1)</f>
        <v>33</v>
      </c>
    </row>
    <row r="137" spans="1:29" ht="15.75" thickBot="1" x14ac:dyDescent="0.3">
      <c r="A137" s="11" t="str">
        <f>CONCATENATE("Table ",N137,"b. Six-Year Completion Rates for Class of 2008, Student-Weighted Totals")</f>
        <v>Table 20b. Six-Year Completion Rates for Class of 2008, Student-Weighted Totals</v>
      </c>
      <c r="N137" s="25">
        <f>5+5*($M$1-1)</f>
        <v>20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2838</v>
      </c>
      <c r="C139" s="16">
        <f t="shared" ca="1" si="9"/>
        <v>0.24700493305144469</v>
      </c>
      <c r="D139" s="16">
        <f t="shared" ca="1" si="9"/>
        <v>0.19485553206483439</v>
      </c>
      <c r="E139" s="16">
        <f t="shared" ca="1" si="9"/>
        <v>5.2149400986610292E-2</v>
      </c>
      <c r="F139" s="16">
        <f t="shared" ca="1" si="9"/>
        <v>6.6243833685694156E-2</v>
      </c>
      <c r="G139" s="16">
        <f t="shared" ca="1" si="9"/>
        <v>0.18076109936575052</v>
      </c>
      <c r="H139" s="16">
        <f t="shared" ca="1" si="9"/>
        <v>0.21071176885130374</v>
      </c>
      <c r="I139" s="16">
        <f t="shared" ca="1" si="9"/>
        <v>3.6293164200140941E-2</v>
      </c>
      <c r="K139" s="5"/>
      <c r="L139" s="5"/>
      <c r="N139" s="25">
        <f>9+8*($M$1-1)</f>
        <v>33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>
      <selection activeCell="A163" sqref="A163:A164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Income, High Minority, Rural Schools</v>
      </c>
      <c r="M1" s="28">
        <v>5</v>
      </c>
      <c r="N1" s="25">
        <f>2+8*($M$1-1)</f>
        <v>34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21a. College Enrollment Rates in the First Fall after High School Graduation for Classes 2013 and 2014, School Percentile Distribution</v>
      </c>
      <c r="N2" s="25">
        <f>1+5*($M$1-1)</f>
        <v>21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67</v>
      </c>
      <c r="C4" s="16">
        <f t="shared" ref="C4:E5" ca="1" si="0">INDIRECT(CONCATENATE("'ALL DATA'!",Y$1,$N4))</f>
        <v>0.49698795180722893</v>
      </c>
      <c r="D4" s="16">
        <f t="shared" ca="1" si="0"/>
        <v>0.57670454545454541</v>
      </c>
      <c r="E4" s="16">
        <f t="shared" ca="1" si="0"/>
        <v>0.68941979522184305</v>
      </c>
      <c r="N4" s="25">
        <f>2+8*($M$1-1)</f>
        <v>34</v>
      </c>
    </row>
    <row r="5" spans="1:30" ht="15.75" thickBot="1" x14ac:dyDescent="0.3">
      <c r="A5" s="14">
        <f ca="1">INDIRECT(CONCATENATE("'ALL DATA'!",O$1,$N5))</f>
        <v>2014</v>
      </c>
      <c r="B5" s="15" t="str">
        <f ca="1">INDIRECT(CONCATENATE("'ALL DATA'!",X$1,$N5))</f>
        <v>*</v>
      </c>
      <c r="C5" s="16" t="str">
        <f t="shared" ca="1" si="0"/>
        <v>*</v>
      </c>
      <c r="D5" s="16" t="str">
        <f t="shared" ca="1" si="0"/>
        <v>*</v>
      </c>
      <c r="E5" s="16" t="str">
        <f t="shared" ca="1" si="0"/>
        <v>*</v>
      </c>
      <c r="N5" s="25">
        <f>3+8*($M$1-1)</f>
        <v>35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21b. College Enrollment Rates in the First Fall after High School Graduation for Classes 2013 and 2014, Student-Weighted Totals</v>
      </c>
      <c r="N8" s="25">
        <f>1+5*($M$1-1)</f>
        <v>21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13882</v>
      </c>
      <c r="C10" s="16">
        <f t="shared" ca="1" si="1"/>
        <v>0.55359458291312491</v>
      </c>
      <c r="D10" s="16">
        <f t="shared" ca="1" si="1"/>
        <v>0.50165682178360471</v>
      </c>
      <c r="E10" s="16">
        <f t="shared" ca="1" si="1"/>
        <v>5.1937761129520241E-2</v>
      </c>
      <c r="F10" s="16">
        <f t="shared" ca="1" si="1"/>
        <v>0.27704941651058923</v>
      </c>
      <c r="G10" s="16">
        <f t="shared" ca="1" si="1"/>
        <v>0.27654516640253568</v>
      </c>
      <c r="H10" s="16">
        <f t="shared" ca="1" si="1"/>
        <v>0.5091485376746866</v>
      </c>
      <c r="I10" s="16">
        <f t="shared" ca="1" si="1"/>
        <v>4.4446045238438266E-2</v>
      </c>
      <c r="N10" s="25">
        <f>2+8*($M$1-1)</f>
        <v>34</v>
      </c>
    </row>
    <row r="11" spans="1:30" s="9" customFormat="1" ht="15.75" thickBot="1" x14ac:dyDescent="0.3">
      <c r="A11" s="14">
        <f ca="1">INDIRECT(CONCATENATE("'All DATA'!",O$1,$N11))</f>
        <v>2014</v>
      </c>
      <c r="B11" s="15" t="str">
        <f t="shared" ca="1" si="1"/>
        <v>*</v>
      </c>
      <c r="C11" s="16" t="str">
        <f t="shared" ca="1" si="1"/>
        <v>*</v>
      </c>
      <c r="D11" s="16" t="str">
        <f t="shared" ca="1" si="1"/>
        <v>*</v>
      </c>
      <c r="E11" s="16" t="str">
        <f t="shared" ca="1" si="1"/>
        <v>*</v>
      </c>
      <c r="F11" s="16" t="str">
        <f t="shared" ca="1" si="1"/>
        <v>*</v>
      </c>
      <c r="G11" s="16" t="str">
        <f t="shared" ca="1" si="1"/>
        <v>*</v>
      </c>
      <c r="H11" s="16" t="str">
        <f t="shared" ca="1" si="1"/>
        <v>*</v>
      </c>
      <c r="I11" s="16" t="str">
        <f t="shared" ca="1" si="1"/>
        <v>*</v>
      </c>
      <c r="J11" s="29"/>
      <c r="K11" s="29"/>
      <c r="L11" s="29"/>
      <c r="M11" s="25"/>
      <c r="N11" s="25">
        <f>3+8*($M$1-1)</f>
        <v>35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22a. College Enrollment Rates in the First Year after High School Graduation for Classes 2012 and 2013, School Percentile Distribution</v>
      </c>
      <c r="N35" s="25">
        <f>2+5*($M$1-1)</f>
        <v>22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69</v>
      </c>
      <c r="C37" s="16">
        <f t="shared" ref="C37:E38" ca="1" si="2">INDIRECT(CONCATENATE("'ALL DATA'!",Y$1,$N37))</f>
        <v>0.54285714285714282</v>
      </c>
      <c r="D37" s="16">
        <f t="shared" ca="1" si="2"/>
        <v>0.59537572254335258</v>
      </c>
      <c r="E37" s="16">
        <f t="shared" ca="1" si="2"/>
        <v>0.65816326530612246</v>
      </c>
      <c r="N37" s="25">
        <f>4+8*($M$1-1)</f>
        <v>36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67</v>
      </c>
      <c r="C38" s="16">
        <f t="shared" ca="1" si="2"/>
        <v>0.54761904761904767</v>
      </c>
      <c r="D38" s="16">
        <f t="shared" ca="1" si="2"/>
        <v>0.63414634146341464</v>
      </c>
      <c r="E38" s="16">
        <f t="shared" ca="1" si="2"/>
        <v>0.72018348623853212</v>
      </c>
      <c r="N38" s="25">
        <f>5+8*($M$1-1)</f>
        <v>37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22b. College Enrollment Rates in the First Year after High School Graduation for Classes 2012 and 2013,  Student-Weighted Totals</v>
      </c>
      <c r="N41" s="25">
        <f>2+5*($M$1-1)</f>
        <v>22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15148</v>
      </c>
      <c r="C43" s="16">
        <f t="shared" ca="1" si="3"/>
        <v>0.60304990757855825</v>
      </c>
      <c r="D43" s="16">
        <f t="shared" ca="1" si="3"/>
        <v>0.53901505149194617</v>
      </c>
      <c r="E43" s="16">
        <f t="shared" ca="1" si="3"/>
        <v>6.4034856086612094E-2</v>
      </c>
      <c r="F43" s="16">
        <f t="shared" ca="1" si="3"/>
        <v>0.29112754158964882</v>
      </c>
      <c r="G43" s="16">
        <f t="shared" ca="1" si="3"/>
        <v>0.31192236598890943</v>
      </c>
      <c r="H43" s="16">
        <f t="shared" ca="1" si="3"/>
        <v>0.54099551095854237</v>
      </c>
      <c r="I43" s="16">
        <f t="shared" ca="1" si="3"/>
        <v>6.2054396620015842E-2</v>
      </c>
      <c r="N43" s="25">
        <f>4+8*($M$1-1)</f>
        <v>36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13882</v>
      </c>
      <c r="C44" s="16">
        <f t="shared" ca="1" si="3"/>
        <v>0.60466791528598185</v>
      </c>
      <c r="D44" s="16">
        <f t="shared" ca="1" si="3"/>
        <v>0.54891226048119868</v>
      </c>
      <c r="E44" s="16">
        <f t="shared" ca="1" si="3"/>
        <v>5.5755654804783172E-2</v>
      </c>
      <c r="F44" s="16">
        <f t="shared" ca="1" si="3"/>
        <v>0.31385967439850165</v>
      </c>
      <c r="G44" s="16">
        <f t="shared" ca="1" si="3"/>
        <v>0.2908082408874802</v>
      </c>
      <c r="H44" s="16">
        <f t="shared" ca="1" si="3"/>
        <v>0.55575565480478317</v>
      </c>
      <c r="I44" s="16">
        <f t="shared" ca="1" si="3"/>
        <v>4.8912260481198677E-2</v>
      </c>
      <c r="N44" s="25">
        <f>5+8*($M$1-1)</f>
        <v>37</v>
      </c>
    </row>
    <row r="47" spans="1:14" x14ac:dyDescent="0.25">
      <c r="A47" s="29" t="str">
        <f>CONCATENATE("Figure ", RIGHT(A41,LEN(A41)-6))</f>
        <v>Figure 22b.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23a. College Enrollment Rates in the First Two Years after High School Graduation for Classes 2011 and 2012,  School Percentile Distribution</v>
      </c>
      <c r="N68" s="25">
        <f>3+5*($M$1-1)</f>
        <v>23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69</v>
      </c>
      <c r="C70" s="16">
        <f t="shared" ref="C70:E71" ca="1" si="4">INDIRECT(CONCATENATE("'ALL DATA'!",Y$1,$N70))</f>
        <v>0.59756097560975607</v>
      </c>
      <c r="D70" s="16">
        <f t="shared" ca="1" si="4"/>
        <v>0.66055045871559637</v>
      </c>
      <c r="E70" s="16">
        <f t="shared" ca="1" si="4"/>
        <v>0.7142857142857143</v>
      </c>
      <c r="N70" s="25">
        <f>6+8*($M$1-1)</f>
        <v>38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69</v>
      </c>
      <c r="C71" s="16">
        <f t="shared" ca="1" si="4"/>
        <v>0.60073260073260071</v>
      </c>
      <c r="D71" s="16">
        <f t="shared" ca="1" si="4"/>
        <v>0.66123778501628661</v>
      </c>
      <c r="E71" s="16">
        <f t="shared" ca="1" si="4"/>
        <v>0.7232142857142857</v>
      </c>
      <c r="N71" s="25">
        <f>7+8*($M$1-1)</f>
        <v>39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23b. College Enrollment Rates in the First Two Years after High School Graduation for Class 2011 and 2012,  Student-Weighted Totals</v>
      </c>
      <c r="N74" s="25">
        <f>3+5*($M$1-1)</f>
        <v>23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18781</v>
      </c>
      <c r="C76" s="16">
        <f t="shared" ca="1" si="5"/>
        <v>0.63196847878174756</v>
      </c>
      <c r="D76" s="16">
        <f t="shared" ca="1" si="5"/>
        <v>0.56908577818007566</v>
      </c>
      <c r="E76" s="16">
        <f t="shared" ca="1" si="5"/>
        <v>6.2882700601671906E-2</v>
      </c>
      <c r="F76" s="16">
        <f t="shared" ca="1" si="5"/>
        <v>0.352004685586497</v>
      </c>
      <c r="G76" s="16">
        <f t="shared" ca="1" si="5"/>
        <v>0.2799637931952505</v>
      </c>
      <c r="H76" s="16">
        <f t="shared" ca="1" si="5"/>
        <v>0.57409083648368031</v>
      </c>
      <c r="I76" s="16">
        <f t="shared" ca="1" si="5"/>
        <v>5.7877642298067196E-2</v>
      </c>
      <c r="K76" s="5"/>
      <c r="L76" s="5"/>
      <c r="N76" s="25">
        <f>6+8*($M$1-1)</f>
        <v>38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15148</v>
      </c>
      <c r="C77" s="16">
        <f t="shared" ca="1" si="5"/>
        <v>0.6684050699762345</v>
      </c>
      <c r="D77" s="16">
        <f t="shared" ca="1" si="5"/>
        <v>0.59526010034327959</v>
      </c>
      <c r="E77" s="16">
        <f t="shared" ca="1" si="5"/>
        <v>7.3144969632954845E-2</v>
      </c>
      <c r="F77" s="16">
        <f t="shared" ca="1" si="5"/>
        <v>0.34308159493002377</v>
      </c>
      <c r="G77" s="16">
        <f t="shared" ca="1" si="5"/>
        <v>0.32532347504621073</v>
      </c>
      <c r="H77" s="16">
        <f t="shared" ca="1" si="5"/>
        <v>0.59750462107208868</v>
      </c>
      <c r="I77" s="16">
        <f t="shared" ca="1" si="5"/>
        <v>7.0900448904145763E-2</v>
      </c>
      <c r="K77" s="5"/>
      <c r="L77" s="5"/>
      <c r="N77" s="25">
        <f>7+8*($M$1-1)</f>
        <v>39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24a. Persistence Rates from First to Second Year of College for Class of 2012, School Percentile Distribution</v>
      </c>
      <c r="N101" s="25">
        <f>4+5*($M$1-1)</f>
        <v>24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69</v>
      </c>
      <c r="C103" s="16">
        <f t="shared" ref="C103:E103" ca="1" si="6">INDIRECT(CONCATENATE("'ALL DATA'!",Y$1,$N103))</f>
        <v>0.72982253086419746</v>
      </c>
      <c r="D103" s="16">
        <f t="shared" ca="1" si="6"/>
        <v>0.79738125196602705</v>
      </c>
      <c r="E103" s="16">
        <f t="shared" ca="1" si="6"/>
        <v>0.83935483870967742</v>
      </c>
      <c r="N103" s="25">
        <f>8+8*($M$1-1)</f>
        <v>40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24b. Persistence Rates from First to Second Year of College for Class of 2012, Student-Weighted Totals</v>
      </c>
      <c r="N106" s="25">
        <f>4+5*($M$1-1)</f>
        <v>24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9135</v>
      </c>
      <c r="C108" s="16">
        <f t="shared" ca="1" si="7"/>
        <v>0.79266557197591681</v>
      </c>
      <c r="D108" s="16">
        <f t="shared" ca="1" si="7"/>
        <v>0.78775260257195345</v>
      </c>
      <c r="E108" s="16">
        <f t="shared" ca="1" si="7"/>
        <v>0.83402061855670107</v>
      </c>
      <c r="F108" s="16">
        <f t="shared" ca="1" si="7"/>
        <v>0.70249433106575965</v>
      </c>
      <c r="G108" s="16">
        <f t="shared" ca="1" si="7"/>
        <v>0.87682539682539684</v>
      </c>
      <c r="H108" s="16">
        <f t="shared" ca="1" si="7"/>
        <v>0.78889566809029898</v>
      </c>
      <c r="I108" s="16">
        <f t="shared" ca="1" si="7"/>
        <v>0.82553191489361699</v>
      </c>
      <c r="K108" s="5"/>
      <c r="L108" s="5"/>
      <c r="N108" s="25">
        <f>8+8*($M$1-1)</f>
        <v>40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25a. Six-Year Completion Rates for Class of 2008, School Percentile Distribution</v>
      </c>
      <c r="N132" s="25">
        <f>5+5*($M$1-1)</f>
        <v>25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 t="str">
        <f ca="1">INDIRECT(CONCATENATE("'ALL DATA'!",X$1,$N134))</f>
        <v>*</v>
      </c>
      <c r="C134" s="16" t="str">
        <f t="shared" ref="C134:E134" ca="1" si="8">INDIRECT(CONCATENATE("'ALL DATA'!",Y$1,$N134))</f>
        <v>*</v>
      </c>
      <c r="D134" s="16" t="str">
        <f t="shared" ca="1" si="8"/>
        <v>*</v>
      </c>
      <c r="E134" s="16" t="str">
        <f t="shared" ca="1" si="8"/>
        <v>*</v>
      </c>
      <c r="N134" s="25">
        <f>9+8*($M$1-1)</f>
        <v>41</v>
      </c>
    </row>
    <row r="137" spans="1:29" ht="15.75" thickBot="1" x14ac:dyDescent="0.3">
      <c r="A137" s="11" t="str">
        <f>CONCATENATE("Table ",N137,"b. Six-Year Completion Rates for Class of 2008, Student-Weighted Totals")</f>
        <v>Table 25b. Six-Year Completion Rates for Class of 2008, Student-Weighted Totals</v>
      </c>
      <c r="N137" s="25">
        <f>5+5*($M$1-1)</f>
        <v>25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 t="str">
        <f t="shared" ref="B139:I139" ca="1" si="9">INDIRECT(CONCATENATE("'All DATA'!",P$1,$N139))</f>
        <v>*</v>
      </c>
      <c r="C139" s="16" t="str">
        <f t="shared" ca="1" si="9"/>
        <v>*</v>
      </c>
      <c r="D139" s="16" t="str">
        <f t="shared" ca="1" si="9"/>
        <v>*</v>
      </c>
      <c r="E139" s="16" t="str">
        <f t="shared" ca="1" si="9"/>
        <v>*</v>
      </c>
      <c r="F139" s="16" t="str">
        <f t="shared" ca="1" si="9"/>
        <v>*</v>
      </c>
      <c r="G139" s="16" t="str">
        <f t="shared" ca="1" si="9"/>
        <v>*</v>
      </c>
      <c r="H139" s="16" t="str">
        <f t="shared" ca="1" si="9"/>
        <v>*</v>
      </c>
      <c r="I139" s="16" t="str">
        <f t="shared" ca="1" si="9"/>
        <v>*</v>
      </c>
      <c r="K139" s="5"/>
      <c r="L139" s="5"/>
      <c r="N139" s="25">
        <f>9+8*($M$1-1)</f>
        <v>41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25b. Six-Year Completion Rates for Class of 2008, Student-Weighted Totals</v>
      </c>
      <c r="Q142" s="25"/>
    </row>
    <row r="143" spans="1:29" x14ac:dyDescent="0.25">
      <c r="Q143" s="25"/>
    </row>
    <row r="163" spans="1:1" x14ac:dyDescent="0.25">
      <c r="A163" s="37" t="s">
        <v>59</v>
      </c>
    </row>
    <row r="164" spans="1:1" x14ac:dyDescent="0.25">
      <c r="A164" s="37" t="s">
        <v>60</v>
      </c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4"/>
  <sheetViews>
    <sheetView workbookViewId="0"/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Low Income, Low Minority, Rural Schools</v>
      </c>
      <c r="M1" s="28">
        <v>6</v>
      </c>
      <c r="N1" s="25">
        <f>2+8*($M$1-1)</f>
        <v>42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26a. College Enrollment Rates in the First Fall after High School Graduation for Classes 2013 and 2014, School Percentile Distribution</v>
      </c>
      <c r="N2" s="25">
        <f>1+5*($M$1-1)</f>
        <v>26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371</v>
      </c>
      <c r="C4" s="16">
        <f t="shared" ref="C4:E5" ca="1" si="0">INDIRECT(CONCATENATE("'ALL DATA'!",Y$1,$N4))</f>
        <v>0.33333333333333331</v>
      </c>
      <c r="D4" s="16">
        <f t="shared" ca="1" si="0"/>
        <v>0.46892655367231639</v>
      </c>
      <c r="E4" s="16">
        <f t="shared" ca="1" si="0"/>
        <v>0.5714285714285714</v>
      </c>
      <c r="N4" s="25">
        <f>2+8*($M$1-1)</f>
        <v>42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327</v>
      </c>
      <c r="C5" s="16">
        <f t="shared" ca="1" si="0"/>
        <v>0.25</v>
      </c>
      <c r="D5" s="16">
        <f t="shared" ca="1" si="0"/>
        <v>0.43783783783783786</v>
      </c>
      <c r="E5" s="16">
        <f t="shared" ca="1" si="0"/>
        <v>0.56756756756756754</v>
      </c>
      <c r="N5" s="25">
        <f>3+8*($M$1-1)</f>
        <v>43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26b. College Enrollment Rates in the First Fall after High School Graduation for Classes 2013 and 2014, Student-Weighted Totals</v>
      </c>
      <c r="N8" s="25">
        <f>1+5*($M$1-1)</f>
        <v>26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24689</v>
      </c>
      <c r="C10" s="16">
        <f t="shared" ca="1" si="1"/>
        <v>0.48511482846611853</v>
      </c>
      <c r="D10" s="16">
        <f t="shared" ca="1" si="1"/>
        <v>0.41050670339017375</v>
      </c>
      <c r="E10" s="16">
        <f t="shared" ca="1" si="1"/>
        <v>7.4608125075944748E-2</v>
      </c>
      <c r="F10" s="16">
        <f t="shared" ca="1" si="1"/>
        <v>0.19219085422657864</v>
      </c>
      <c r="G10" s="16">
        <f t="shared" ca="1" si="1"/>
        <v>0.29292397423953986</v>
      </c>
      <c r="H10" s="16">
        <f t="shared" ca="1" si="1"/>
        <v>0.43306735793268258</v>
      </c>
      <c r="I10" s="16">
        <f t="shared" ca="1" si="1"/>
        <v>5.204747053343594E-2</v>
      </c>
      <c r="N10" s="25">
        <f>2+8*($M$1-1)</f>
        <v>42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22429</v>
      </c>
      <c r="C11" s="16">
        <f t="shared" ca="1" si="1"/>
        <v>0.44219537206295423</v>
      </c>
      <c r="D11" s="16">
        <f t="shared" ca="1" si="1"/>
        <v>0.37402470016496497</v>
      </c>
      <c r="E11" s="16">
        <f t="shared" ca="1" si="1"/>
        <v>6.8170671897989213E-2</v>
      </c>
      <c r="F11" s="16">
        <f t="shared" ca="1" si="1"/>
        <v>0.16728342770520307</v>
      </c>
      <c r="G11" s="16">
        <f t="shared" ca="1" si="1"/>
        <v>0.27491194435775113</v>
      </c>
      <c r="H11" s="16">
        <f t="shared" ca="1" si="1"/>
        <v>0.38806901778946901</v>
      </c>
      <c r="I11" s="16">
        <f t="shared" ca="1" si="1"/>
        <v>5.4126354273485222E-2</v>
      </c>
      <c r="J11" s="29"/>
      <c r="K11" s="29"/>
      <c r="L11" s="29"/>
      <c r="M11" s="25"/>
      <c r="N11" s="25">
        <f>3+8*($M$1-1)</f>
        <v>43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26b.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27a. College Enrollment Rates in the First Year after High School Graduation for Classes 2012 and 2013, School Percentile Distribution</v>
      </c>
      <c r="N35" s="25">
        <f>2+5*($M$1-1)</f>
        <v>27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357</v>
      </c>
      <c r="C37" s="16">
        <f t="shared" ref="C37:E38" ca="1" si="2">INDIRECT(CONCATENATE("'ALL DATA'!",Y$1,$N37))</f>
        <v>0.33333333333333331</v>
      </c>
      <c r="D37" s="16">
        <f t="shared" ca="1" si="2"/>
        <v>0.49333333333333335</v>
      </c>
      <c r="E37" s="16">
        <f t="shared" ca="1" si="2"/>
        <v>0.61728395061728392</v>
      </c>
      <c r="N37" s="25">
        <f>4+8*($M$1-1)</f>
        <v>44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371</v>
      </c>
      <c r="C38" s="16">
        <f t="shared" ca="1" si="2"/>
        <v>0.35849056603773582</v>
      </c>
      <c r="D38" s="16">
        <f t="shared" ca="1" si="2"/>
        <v>0.5</v>
      </c>
      <c r="E38" s="16">
        <f t="shared" ca="1" si="2"/>
        <v>0.61267605633802813</v>
      </c>
      <c r="N38" s="25">
        <f>5+8*($M$1-1)</f>
        <v>45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27b. College Enrollment Rates in the First Year after High School Graduation for Classes 2012 and 2013,  Student-Weighted Totals</v>
      </c>
      <c r="N41" s="25">
        <f>2+5*($M$1-1)</f>
        <v>27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23227</v>
      </c>
      <c r="C43" s="16">
        <f t="shared" ca="1" si="3"/>
        <v>0.52477719894949848</v>
      </c>
      <c r="D43" s="16">
        <f t="shared" ca="1" si="3"/>
        <v>0.44233004692814398</v>
      </c>
      <c r="E43" s="16">
        <f t="shared" ca="1" si="3"/>
        <v>8.2447152021354456E-2</v>
      </c>
      <c r="F43" s="16">
        <f t="shared" ca="1" si="3"/>
        <v>0.20536444654927455</v>
      </c>
      <c r="G43" s="16">
        <f t="shared" ca="1" si="3"/>
        <v>0.31941275240022388</v>
      </c>
      <c r="H43" s="16">
        <f t="shared" ca="1" si="3"/>
        <v>0.46622465234425453</v>
      </c>
      <c r="I43" s="16">
        <f t="shared" ca="1" si="3"/>
        <v>5.8552546605243901E-2</v>
      </c>
      <c r="N43" s="25">
        <f>4+8*($M$1-1)</f>
        <v>44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24689</v>
      </c>
      <c r="C44" s="16">
        <f t="shared" ca="1" si="3"/>
        <v>0.52031268986188184</v>
      </c>
      <c r="D44" s="16">
        <f t="shared" ca="1" si="3"/>
        <v>0.44104661995220545</v>
      </c>
      <c r="E44" s="16">
        <f t="shared" ca="1" si="3"/>
        <v>7.926606990967637E-2</v>
      </c>
      <c r="F44" s="16">
        <f t="shared" ca="1" si="3"/>
        <v>0.21353639272550529</v>
      </c>
      <c r="G44" s="16">
        <f t="shared" ca="1" si="3"/>
        <v>0.3067762971363765</v>
      </c>
      <c r="H44" s="16">
        <f t="shared" ca="1" si="3"/>
        <v>0.46210863137429625</v>
      </c>
      <c r="I44" s="16">
        <f t="shared" ca="1" si="3"/>
        <v>5.8204058487585565E-2</v>
      </c>
      <c r="N44" s="25">
        <f>5+8*($M$1-1)</f>
        <v>45</v>
      </c>
    </row>
    <row r="47" spans="1:14" x14ac:dyDescent="0.25">
      <c r="A47" s="29" t="str">
        <f>CONCATENATE("Figure ", RIGHT(A41,LEN(A41)-6))</f>
        <v>Figure 27b.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28a. College Enrollment Rates in the First Two Years after High School Graduation for Classes 2011 and 2012,  School Percentile Distribution</v>
      </c>
      <c r="N68" s="25">
        <f>3+5*($M$1-1)</f>
        <v>28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300</v>
      </c>
      <c r="C70" s="16">
        <f t="shared" ref="C70:E71" ca="1" si="4">INDIRECT(CONCATENATE("'ALL DATA'!",Y$1,$N70))</f>
        <v>0.33333333333333331</v>
      </c>
      <c r="D70" s="16">
        <f t="shared" ca="1" si="4"/>
        <v>0.54589314330526095</v>
      </c>
      <c r="E70" s="16">
        <f t="shared" ca="1" si="4"/>
        <v>0.66666666666666663</v>
      </c>
      <c r="N70" s="25">
        <f>6+8*($M$1-1)</f>
        <v>46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357</v>
      </c>
      <c r="C71" s="16">
        <f t="shared" ca="1" si="4"/>
        <v>0.39726027397260272</v>
      </c>
      <c r="D71" s="16">
        <f t="shared" ca="1" si="4"/>
        <v>0.53846153846153844</v>
      </c>
      <c r="E71" s="16">
        <f t="shared" ca="1" si="4"/>
        <v>0.66666666666666663</v>
      </c>
      <c r="N71" s="25">
        <f>7+8*($M$1-1)</f>
        <v>47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28b. College Enrollment Rates in the First Two Years after High School Graduation for Class 2011 and 2012,  Student-Weighted Totals</v>
      </c>
      <c r="N74" s="25">
        <f>3+5*($M$1-1)</f>
        <v>28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18011</v>
      </c>
      <c r="C76" s="16">
        <f t="shared" ca="1" si="5"/>
        <v>0.59830103825440006</v>
      </c>
      <c r="D76" s="16">
        <f t="shared" ca="1" si="5"/>
        <v>0.49752928765754262</v>
      </c>
      <c r="E76" s="16">
        <f t="shared" ca="1" si="5"/>
        <v>0.10077175059685747</v>
      </c>
      <c r="F76" s="16">
        <f t="shared" ca="1" si="5"/>
        <v>0.2502359669091111</v>
      </c>
      <c r="G76" s="16">
        <f t="shared" ca="1" si="5"/>
        <v>0.34806507134528897</v>
      </c>
      <c r="H76" s="16">
        <f t="shared" ca="1" si="5"/>
        <v>0.51873854866470492</v>
      </c>
      <c r="I76" s="16">
        <f t="shared" ca="1" si="5"/>
        <v>7.9562489589695182E-2</v>
      </c>
      <c r="K76" s="5"/>
      <c r="L76" s="5"/>
      <c r="N76" s="25">
        <f>6+8*($M$1-1)</f>
        <v>46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23227</v>
      </c>
      <c r="C77" s="16">
        <f t="shared" ca="1" si="5"/>
        <v>0.57101648943040428</v>
      </c>
      <c r="D77" s="16">
        <f t="shared" ca="1" si="5"/>
        <v>0.48176690920049942</v>
      </c>
      <c r="E77" s="16">
        <f t="shared" ca="1" si="5"/>
        <v>8.9249580229904854E-2</v>
      </c>
      <c r="F77" s="16">
        <f t="shared" ca="1" si="5"/>
        <v>0.2342101864209756</v>
      </c>
      <c r="G77" s="16">
        <f t="shared" ca="1" si="5"/>
        <v>0.33680630300942871</v>
      </c>
      <c r="H77" s="16">
        <f t="shared" ca="1" si="5"/>
        <v>0.50329358074654496</v>
      </c>
      <c r="I77" s="16">
        <f t="shared" ca="1" si="5"/>
        <v>6.7722908683859301E-2</v>
      </c>
      <c r="K77" s="5"/>
      <c r="L77" s="5"/>
      <c r="N77" s="25">
        <f>7+8*($M$1-1)</f>
        <v>47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28b.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29a. Persistence Rates from First to Second Year of College for Class of 2012, School Percentile Distribution</v>
      </c>
      <c r="N101" s="25">
        <f>4+5*($M$1-1)</f>
        <v>29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357</v>
      </c>
      <c r="C103" s="16">
        <f t="shared" ref="C103:E103" ca="1" si="6">INDIRECT(CONCATENATE("'ALL DATA'!",Y$1,$N103))</f>
        <v>0.65</v>
      </c>
      <c r="D103" s="16">
        <f t="shared" ca="1" si="6"/>
        <v>0.73</v>
      </c>
      <c r="E103" s="16">
        <f t="shared" ca="1" si="6"/>
        <v>0.82352941176470584</v>
      </c>
      <c r="N103" s="25">
        <f>8+8*($M$1-1)</f>
        <v>48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29b. Persistence Rates from First to Second Year of College for Class of 2012, Student-Weighted Totals</v>
      </c>
      <c r="N106" s="25">
        <f>4+5*($M$1-1)</f>
        <v>29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12189</v>
      </c>
      <c r="C108" s="16">
        <f t="shared" ca="1" si="7"/>
        <v>0.73951923865780622</v>
      </c>
      <c r="D108" s="16">
        <f t="shared" ca="1" si="7"/>
        <v>0.73389137628966328</v>
      </c>
      <c r="E108" s="16">
        <f t="shared" ca="1" si="7"/>
        <v>0.76971279373368151</v>
      </c>
      <c r="F108" s="16">
        <f t="shared" ca="1" si="7"/>
        <v>0.64150943396226412</v>
      </c>
      <c r="G108" s="16">
        <f t="shared" ca="1" si="7"/>
        <v>0.80253403423642</v>
      </c>
      <c r="H108" s="16">
        <f t="shared" ca="1" si="7"/>
        <v>0.73469387755102045</v>
      </c>
      <c r="I108" s="16">
        <f t="shared" ca="1" si="7"/>
        <v>0.77794117647058825</v>
      </c>
      <c r="K108" s="5"/>
      <c r="L108" s="5"/>
      <c r="N108" s="25">
        <f>8+8*($M$1-1)</f>
        <v>48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29b.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30a. Six-Year Completion Rates for Class of 2008, School Percentile Distribution</v>
      </c>
      <c r="N132" s="25">
        <f>5+5*($M$1-1)</f>
        <v>30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 t="str">
        <f ca="1">INDIRECT(CONCATENATE("'ALL DATA'!",X$1,$N134))</f>
        <v>*</v>
      </c>
      <c r="C134" s="16" t="str">
        <f t="shared" ref="C134:E134" ca="1" si="8">INDIRECT(CONCATENATE("'ALL DATA'!",Y$1,$N134))</f>
        <v>*</v>
      </c>
      <c r="D134" s="16" t="str">
        <f t="shared" ca="1" si="8"/>
        <v>*</v>
      </c>
      <c r="E134" s="16" t="str">
        <f t="shared" ca="1" si="8"/>
        <v>*</v>
      </c>
      <c r="N134" s="25">
        <f>9+8*($M$1-1)</f>
        <v>49</v>
      </c>
    </row>
    <row r="137" spans="1:29" ht="15.75" thickBot="1" x14ac:dyDescent="0.3">
      <c r="A137" s="11" t="str">
        <f>CONCATENATE("Table ",N137,"b. Six-Year Completion Rates for Class of 2008, Student-Weighted Totals")</f>
        <v>Table 30b. Six-Year Completion Rates for Class of 2008, Student-Weighted Totals</v>
      </c>
      <c r="N137" s="25">
        <f>5+5*($M$1-1)</f>
        <v>30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 t="str">
        <f t="shared" ref="B139:I139" ca="1" si="9">INDIRECT(CONCATENATE("'All DATA'!",P$1,$N139))</f>
        <v>*</v>
      </c>
      <c r="C139" s="16" t="str">
        <f t="shared" ca="1" si="9"/>
        <v>*</v>
      </c>
      <c r="D139" s="16" t="str">
        <f t="shared" ca="1" si="9"/>
        <v>*</v>
      </c>
      <c r="E139" s="16" t="str">
        <f t="shared" ca="1" si="9"/>
        <v>*</v>
      </c>
      <c r="F139" s="16" t="str">
        <f t="shared" ca="1" si="9"/>
        <v>*</v>
      </c>
      <c r="G139" s="16" t="str">
        <f t="shared" ca="1" si="9"/>
        <v>*</v>
      </c>
      <c r="H139" s="16" t="str">
        <f t="shared" ca="1" si="9"/>
        <v>*</v>
      </c>
      <c r="I139" s="16" t="str">
        <f t="shared" ca="1" si="9"/>
        <v>*</v>
      </c>
      <c r="K139" s="5"/>
      <c r="L139" s="5"/>
      <c r="N139" s="25">
        <f>9+8*($M$1-1)</f>
        <v>49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30b. Six-Year Completion Rates for Class of 2008, Student-Weighted Totals</v>
      </c>
      <c r="Q142" s="25"/>
    </row>
    <row r="143" spans="1:29" x14ac:dyDescent="0.25">
      <c r="Q143" s="25"/>
    </row>
    <row r="163" spans="1:1" x14ac:dyDescent="0.25">
      <c r="A163" s="37" t="s">
        <v>59</v>
      </c>
    </row>
    <row r="164" spans="1:1" x14ac:dyDescent="0.25">
      <c r="A164" s="37" t="s">
        <v>60</v>
      </c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High Minority, Urban Schools</v>
      </c>
      <c r="M1" s="28">
        <v>7</v>
      </c>
      <c r="N1" s="25">
        <f>2+8*($M$1-1)</f>
        <v>50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31a. College Enrollment Rates in the First Fall after High School Graduation for Classes 2013 and 2014, School Percentile Distribution</v>
      </c>
      <c r="N2" s="25">
        <f>1+5*($M$1-1)</f>
        <v>31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146</v>
      </c>
      <c r="C4" s="16">
        <f t="shared" ref="C4:E5" ca="1" si="0">INDIRECT(CONCATENATE("'ALL DATA'!",Y$1,$N4))</f>
        <v>0.49250535331905781</v>
      </c>
      <c r="D4" s="16">
        <f t="shared" ca="1" si="0"/>
        <v>0.63979424521315986</v>
      </c>
      <c r="E4" s="16">
        <f t="shared" ca="1" si="0"/>
        <v>0.73741007194244601</v>
      </c>
      <c r="N4" s="25">
        <f>2+8*($M$1-1)</f>
        <v>50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138</v>
      </c>
      <c r="C5" s="16">
        <f t="shared" ca="1" si="0"/>
        <v>0.47770700636942676</v>
      </c>
      <c r="D5" s="16">
        <f t="shared" ca="1" si="0"/>
        <v>0.64947916666666661</v>
      </c>
      <c r="E5" s="16">
        <f t="shared" ca="1" si="0"/>
        <v>0.76393831553973901</v>
      </c>
      <c r="N5" s="25">
        <f>3+8*($M$1-1)</f>
        <v>51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31b. College Enrollment Rates in the First Fall after High School Graduation for Classes 2013 and 2014, Student-Weighted Totals</v>
      </c>
      <c r="N8" s="25">
        <f>1+5*($M$1-1)</f>
        <v>31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41615</v>
      </c>
      <c r="C10" s="16">
        <f t="shared" ca="1" si="1"/>
        <v>0.63799110897512912</v>
      </c>
      <c r="D10" s="16">
        <f t="shared" ca="1" si="1"/>
        <v>0.51921182266009858</v>
      </c>
      <c r="E10" s="16">
        <f t="shared" ca="1" si="1"/>
        <v>0.11877928631503064</v>
      </c>
      <c r="F10" s="16">
        <f t="shared" ca="1" si="1"/>
        <v>0.22823501141415356</v>
      </c>
      <c r="G10" s="16">
        <f t="shared" ca="1" si="1"/>
        <v>0.40975609756097559</v>
      </c>
      <c r="H10" s="16">
        <f t="shared" ca="1" si="1"/>
        <v>0.51034482758620692</v>
      </c>
      <c r="I10" s="16">
        <f t="shared" ca="1" si="1"/>
        <v>0.12764628138892226</v>
      </c>
      <c r="N10" s="25">
        <f>2+8*($M$1-1)</f>
        <v>50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36494</v>
      </c>
      <c r="C11" s="16">
        <f t="shared" ca="1" si="1"/>
        <v>0.64459911218282462</v>
      </c>
      <c r="D11" s="16">
        <f t="shared" ca="1" si="1"/>
        <v>0.52847043349591716</v>
      </c>
      <c r="E11" s="16">
        <f t="shared" ca="1" si="1"/>
        <v>0.11612867868690743</v>
      </c>
      <c r="F11" s="16">
        <f t="shared" ca="1" si="1"/>
        <v>0.23228475913848851</v>
      </c>
      <c r="G11" s="16">
        <f t="shared" ca="1" si="1"/>
        <v>0.41231435304433606</v>
      </c>
      <c r="H11" s="16">
        <f t="shared" ca="1" si="1"/>
        <v>0.51471474762974734</v>
      </c>
      <c r="I11" s="16">
        <f t="shared" ca="1" si="1"/>
        <v>0.12988436455307723</v>
      </c>
      <c r="J11" s="29"/>
      <c r="K11" s="29"/>
      <c r="L11" s="29"/>
      <c r="M11" s="25"/>
      <c r="N11" s="25">
        <f>3+8*($M$1-1)</f>
        <v>51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31b.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32a. College Enrollment Rates in the First Year after High School Graduation for Classes 2012 and 2013, School Percentile Distribution</v>
      </c>
      <c r="N35" s="25">
        <f>2+5*($M$1-1)</f>
        <v>32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197</v>
      </c>
      <c r="C37" s="16">
        <f t="shared" ref="C37:E38" ca="1" si="2">INDIRECT(CONCATENATE("'ALL DATA'!",Y$1,$N37))</f>
        <v>0.59645232815964522</v>
      </c>
      <c r="D37" s="16">
        <f t="shared" ca="1" si="2"/>
        <v>0.68855534709193245</v>
      </c>
      <c r="E37" s="16">
        <f t="shared" ca="1" si="2"/>
        <v>0.7604395604395604</v>
      </c>
      <c r="N37" s="25">
        <f>4+8*($M$1-1)</f>
        <v>52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146</v>
      </c>
      <c r="C38" s="16">
        <f t="shared" ca="1" si="2"/>
        <v>0.52325581395348841</v>
      </c>
      <c r="D38" s="16">
        <f t="shared" ca="1" si="2"/>
        <v>0.69747557348292899</v>
      </c>
      <c r="E38" s="16">
        <f t="shared" ca="1" si="2"/>
        <v>0.79130434782608694</v>
      </c>
      <c r="N38" s="25">
        <f>5+8*($M$1-1)</f>
        <v>53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32b. College Enrollment Rates in the First Year after High School Graduation for Classes 2012 and 2013,  Student-Weighted Totals</v>
      </c>
      <c r="N41" s="25">
        <f>2+5*($M$1-1)</f>
        <v>32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64713</v>
      </c>
      <c r="C43" s="16">
        <f t="shared" ca="1" si="3"/>
        <v>0.67470214640025961</v>
      </c>
      <c r="D43" s="16">
        <f t="shared" ca="1" si="3"/>
        <v>0.5906386661103642</v>
      </c>
      <c r="E43" s="16">
        <f t="shared" ca="1" si="3"/>
        <v>8.4063480289895381E-2</v>
      </c>
      <c r="F43" s="16">
        <f t="shared" ca="1" si="3"/>
        <v>0.31794229907437455</v>
      </c>
      <c r="G43" s="16">
        <f t="shared" ca="1" si="3"/>
        <v>0.35675984732588506</v>
      </c>
      <c r="H43" s="16">
        <f t="shared" ca="1" si="3"/>
        <v>0.58805804088822955</v>
      </c>
      <c r="I43" s="16">
        <f t="shared" ca="1" si="3"/>
        <v>8.6644105512030042E-2</v>
      </c>
      <c r="N43" s="25">
        <f>4+8*($M$1-1)</f>
        <v>52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41615</v>
      </c>
      <c r="C44" s="16">
        <f t="shared" ca="1" si="3"/>
        <v>0.69056830469782526</v>
      </c>
      <c r="D44" s="16">
        <f t="shared" ca="1" si="3"/>
        <v>0.56561336056710321</v>
      </c>
      <c r="E44" s="16">
        <f t="shared" ca="1" si="3"/>
        <v>0.1249549441307221</v>
      </c>
      <c r="F44" s="16">
        <f t="shared" ca="1" si="3"/>
        <v>0.26452000480595939</v>
      </c>
      <c r="G44" s="16">
        <f t="shared" ca="1" si="3"/>
        <v>0.42604829989186593</v>
      </c>
      <c r="H44" s="16">
        <f t="shared" ca="1" si="3"/>
        <v>0.55655412711762586</v>
      </c>
      <c r="I44" s="16">
        <f t="shared" ca="1" si="3"/>
        <v>0.13401417758019946</v>
      </c>
      <c r="N44" s="25">
        <f>5+8*($M$1-1)</f>
        <v>53</v>
      </c>
    </row>
    <row r="47" spans="1:14" x14ac:dyDescent="0.25">
      <c r="A47" s="29" t="str">
        <f>CONCATENATE("Figure ", RIGHT(A41,LEN(A41)-6))</f>
        <v>Figure 32b.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33a. College Enrollment Rates in the First Two Years after High School Graduation for Classes 2011 and 2012,  School Percentile Distribution</v>
      </c>
      <c r="N68" s="25">
        <f>3+5*($M$1-1)</f>
        <v>33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168</v>
      </c>
      <c r="C70" s="16">
        <f t="shared" ref="C70:E71" ca="1" si="4">INDIRECT(CONCATENATE("'ALL DATA'!",Y$1,$N70))</f>
        <v>0.65077636662513472</v>
      </c>
      <c r="D70" s="16">
        <f t="shared" ca="1" si="4"/>
        <v>0.73940067095838247</v>
      </c>
      <c r="E70" s="16">
        <f t="shared" ca="1" si="4"/>
        <v>0.80381325730577335</v>
      </c>
      <c r="N70" s="25">
        <f>6+8*($M$1-1)</f>
        <v>54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197</v>
      </c>
      <c r="C71" s="16">
        <f t="shared" ca="1" si="4"/>
        <v>0.65348837209302324</v>
      </c>
      <c r="D71" s="16">
        <f t="shared" ca="1" si="4"/>
        <v>0.74175824175824179</v>
      </c>
      <c r="E71" s="16">
        <f t="shared" ca="1" si="4"/>
        <v>0.8089887640449438</v>
      </c>
      <c r="N71" s="25">
        <f>7+8*($M$1-1)</f>
        <v>55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33b. College Enrollment Rates in the First Two Years after High School Graduation for Class 2011 and 2012,  Student-Weighted Totals</v>
      </c>
      <c r="N74" s="25">
        <f>3+5*($M$1-1)</f>
        <v>33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51320</v>
      </c>
      <c r="C76" s="16">
        <f t="shared" ca="1" si="5"/>
        <v>0.72934528448947777</v>
      </c>
      <c r="D76" s="16">
        <f t="shared" ca="1" si="5"/>
        <v>0.62324629773967266</v>
      </c>
      <c r="E76" s="16">
        <f t="shared" ca="1" si="5"/>
        <v>0.10609898674980514</v>
      </c>
      <c r="F76" s="16">
        <f t="shared" ca="1" si="5"/>
        <v>0.31868667186282151</v>
      </c>
      <c r="G76" s="16">
        <f t="shared" ca="1" si="5"/>
        <v>0.41065861262665626</v>
      </c>
      <c r="H76" s="16">
        <f t="shared" ca="1" si="5"/>
        <v>0.62515588464536243</v>
      </c>
      <c r="I76" s="16">
        <f t="shared" ca="1" si="5"/>
        <v>0.10418939984411535</v>
      </c>
      <c r="K76" s="5"/>
      <c r="L76" s="5"/>
      <c r="N76" s="25">
        <f>6+8*($M$1-1)</f>
        <v>54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64713</v>
      </c>
      <c r="C77" s="16">
        <f t="shared" ca="1" si="5"/>
        <v>0.73048691916616448</v>
      </c>
      <c r="D77" s="16">
        <f t="shared" ca="1" si="5"/>
        <v>0.63956237541143202</v>
      </c>
      <c r="E77" s="16">
        <f t="shared" ca="1" si="5"/>
        <v>9.092454375473244E-2</v>
      </c>
      <c r="F77" s="16">
        <f t="shared" ca="1" si="5"/>
        <v>0.36127207825321034</v>
      </c>
      <c r="G77" s="16">
        <f t="shared" ca="1" si="5"/>
        <v>0.36921484091295415</v>
      </c>
      <c r="H77" s="16">
        <f t="shared" ca="1" si="5"/>
        <v>0.63640999490056094</v>
      </c>
      <c r="I77" s="16">
        <f t="shared" ca="1" si="5"/>
        <v>9.4076924265603518E-2</v>
      </c>
      <c r="K77" s="5"/>
      <c r="L77" s="5"/>
      <c r="N77" s="25">
        <f>7+8*($M$1-1)</f>
        <v>55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33b.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34a. Persistence Rates from First to Second Year of College for Class of 2012, School Percentile Distribution</v>
      </c>
      <c r="N101" s="25">
        <f>4+5*($M$1-1)</f>
        <v>34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197</v>
      </c>
      <c r="C103" s="16">
        <f t="shared" ref="C103:E103" ca="1" si="6">INDIRECT(CONCATENATE("'ALL DATA'!",Y$1,$N103))</f>
        <v>0.79410427039448483</v>
      </c>
      <c r="D103" s="16">
        <f t="shared" ca="1" si="6"/>
        <v>0.84948918577237165</v>
      </c>
      <c r="E103" s="16">
        <f t="shared" ca="1" si="6"/>
        <v>0.89027901289461986</v>
      </c>
      <c r="N103" s="25">
        <f>8+8*($M$1-1)</f>
        <v>56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34b. Persistence Rates from First to Second Year of College for Class of 2012, Student-Weighted Totals</v>
      </c>
      <c r="N106" s="25">
        <f>4+5*($M$1-1)</f>
        <v>34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43662</v>
      </c>
      <c r="C108" s="16">
        <f t="shared" ca="1" si="7"/>
        <v>0.84948009710961481</v>
      </c>
      <c r="D108" s="16">
        <f t="shared" ca="1" si="7"/>
        <v>0.84289152843911885</v>
      </c>
      <c r="E108" s="16">
        <f t="shared" ca="1" si="7"/>
        <v>0.89577205882352939</v>
      </c>
      <c r="F108" s="16">
        <f t="shared" ca="1" si="7"/>
        <v>0.77375455650060754</v>
      </c>
      <c r="G108" s="16">
        <f t="shared" ca="1" si="7"/>
        <v>0.91696625806731058</v>
      </c>
      <c r="H108" s="16">
        <f t="shared" ca="1" si="7"/>
        <v>0.84209696491919594</v>
      </c>
      <c r="I108" s="16">
        <f t="shared" ca="1" si="7"/>
        <v>0.89958979846620291</v>
      </c>
      <c r="K108" s="5"/>
      <c r="L108" s="5"/>
      <c r="N108" s="25">
        <f>8+8*($M$1-1)</f>
        <v>56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34b.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35a. Six-Year Completion Rates for Class of 2008, School Percentile Distribution</v>
      </c>
      <c r="N132" s="25">
        <f>5+5*($M$1-1)</f>
        <v>35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196</v>
      </c>
      <c r="C134" s="16">
        <f t="shared" ref="C134:E134" ca="1" si="8">INDIRECT(CONCATENATE("'ALL DATA'!",Y$1,$N134))</f>
        <v>0.15818234109864826</v>
      </c>
      <c r="D134" s="16">
        <f t="shared" ca="1" si="8"/>
        <v>0.26817528735632179</v>
      </c>
      <c r="E134" s="16">
        <f t="shared" ca="1" si="8"/>
        <v>0.39425824175824176</v>
      </c>
      <c r="N134" s="25">
        <f>9+8*($M$1-1)</f>
        <v>57</v>
      </c>
    </row>
    <row r="137" spans="1:29" ht="15.75" thickBot="1" x14ac:dyDescent="0.3">
      <c r="A137" s="11" t="str">
        <f>CONCATENATE("Table ",N137,"b. Six-Year Completion Rates for Class of 2008, Student-Weighted Totals")</f>
        <v>Table 35b. Six-Year Completion Rates for Class of 2008, Student-Weighted Totals</v>
      </c>
      <c r="N137" s="25">
        <f>5+5*($M$1-1)</f>
        <v>35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46778</v>
      </c>
      <c r="C139" s="16">
        <f t="shared" ca="1" si="9"/>
        <v>0.32406259352687161</v>
      </c>
      <c r="D139" s="16">
        <f t="shared" ca="1" si="9"/>
        <v>0.24661165505151994</v>
      </c>
      <c r="E139" s="16">
        <f t="shared" ca="1" si="9"/>
        <v>7.7450938475351658E-2</v>
      </c>
      <c r="F139" s="16">
        <f t="shared" ca="1" si="9"/>
        <v>6.5757407328231224E-2</v>
      </c>
      <c r="G139" s="16">
        <f t="shared" ca="1" si="9"/>
        <v>0.2583051861986404</v>
      </c>
      <c r="H139" s="16">
        <f t="shared" ca="1" si="9"/>
        <v>0.25281115054085251</v>
      </c>
      <c r="I139" s="16">
        <f t="shared" ca="1" si="9"/>
        <v>7.125144298601907E-2</v>
      </c>
      <c r="K139" s="5"/>
      <c r="L139" s="5"/>
      <c r="N139" s="25">
        <f>9+8*($M$1-1)</f>
        <v>57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35b.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43"/>
  <sheetViews>
    <sheetView workbookViewId="0">
      <selection activeCell="M1" sqref="M1"/>
    </sheetView>
  </sheetViews>
  <sheetFormatPr defaultRowHeight="15" x14ac:dyDescent="0.25"/>
  <cols>
    <col min="1" max="1" width="11.7109375" style="29" customWidth="1"/>
    <col min="2" max="2" width="10.7109375" style="30" customWidth="1"/>
    <col min="3" max="9" width="10.7109375" style="29" customWidth="1"/>
    <col min="10" max="12" width="9.140625" style="29"/>
    <col min="13" max="16" width="9.140625" style="25" customWidth="1"/>
    <col min="17" max="17" width="9.140625" style="5" customWidth="1"/>
    <col min="18" max="23" width="9.140625" style="25" customWidth="1"/>
    <col min="24" max="27" width="9.140625" style="25"/>
    <col min="28" max="29" width="9.140625" style="20"/>
    <col min="30" max="16384" width="9.140625" style="29"/>
  </cols>
  <sheetData>
    <row r="1" spans="1:30" ht="32.25" thickBot="1" x14ac:dyDescent="0.3">
      <c r="A1" s="17" t="str">
        <f ca="1">INDIRECT(CONCATENATE("'All DATA'!A",$N1))</f>
        <v>Higher Income, Low Minority, Urban Schools</v>
      </c>
      <c r="M1" s="28">
        <v>8</v>
      </c>
      <c r="N1" s="25">
        <f>2+8*($M$1-1)</f>
        <v>58</v>
      </c>
      <c r="O1" s="25" t="s">
        <v>23</v>
      </c>
      <c r="P1" s="25" t="s">
        <v>24</v>
      </c>
      <c r="Q1" s="25" t="s">
        <v>25</v>
      </c>
      <c r="R1" s="25" t="s">
        <v>26</v>
      </c>
      <c r="S1" s="25" t="s">
        <v>27</v>
      </c>
      <c r="T1" s="25" t="s">
        <v>28</v>
      </c>
      <c r="U1" s="25" t="s">
        <v>29</v>
      </c>
      <c r="V1" s="25" t="s">
        <v>30</v>
      </c>
      <c r="W1" s="25" t="s">
        <v>31</v>
      </c>
      <c r="X1" s="25" t="s">
        <v>42</v>
      </c>
      <c r="Y1" s="25" t="s">
        <v>43</v>
      </c>
      <c r="Z1" s="25" t="s">
        <v>44</v>
      </c>
      <c r="AA1" s="25" t="s">
        <v>45</v>
      </c>
      <c r="AD1" s="5"/>
    </row>
    <row r="2" spans="1:30" ht="15.75" thickBot="1" x14ac:dyDescent="0.3">
      <c r="A2" s="29" t="str">
        <f>CONCATENATE("Table ",N2,"a. College Enrollment Rates in the First Fall after High School Graduation for Classes 2013 and 2014, School Percentile Distribution")</f>
        <v>Table 36a. College Enrollment Rates in the First Fall after High School Graduation for Classes 2013 and 2014, School Percentile Distribution</v>
      </c>
      <c r="N2" s="25">
        <f>1+5*($M$1-1)</f>
        <v>36</v>
      </c>
    </row>
    <row r="3" spans="1:30" ht="30.75" thickBot="1" x14ac:dyDescent="0.3">
      <c r="A3" s="12"/>
      <c r="B3" s="22" t="s">
        <v>37</v>
      </c>
      <c r="C3" s="13" t="s">
        <v>38</v>
      </c>
      <c r="D3" s="13" t="s">
        <v>39</v>
      </c>
      <c r="E3" s="13" t="s">
        <v>40</v>
      </c>
    </row>
    <row r="4" spans="1:30" ht="15.75" thickBot="1" x14ac:dyDescent="0.3">
      <c r="A4" s="14">
        <f ca="1">INDIRECT(CONCATENATE("'ALL DATA'!",O$1,$N4))</f>
        <v>2013</v>
      </c>
      <c r="B4" s="15">
        <f ca="1">INDIRECT(CONCATENATE("'ALL DATA'!",X$1,$N4))</f>
        <v>328</v>
      </c>
      <c r="C4" s="16">
        <f t="shared" ref="C4:E5" ca="1" si="0">INDIRECT(CONCATENATE("'ALL DATA'!",Y$1,$N4))</f>
        <v>0.62782170657838776</v>
      </c>
      <c r="D4" s="16">
        <f t="shared" ca="1" si="0"/>
        <v>0.71592576291079812</v>
      </c>
      <c r="E4" s="16">
        <f t="shared" ca="1" si="0"/>
        <v>0.79626498422712944</v>
      </c>
      <c r="N4" s="25">
        <f>2+8*($M$1-1)</f>
        <v>58</v>
      </c>
    </row>
    <row r="5" spans="1:30" ht="15.75" thickBot="1" x14ac:dyDescent="0.3">
      <c r="A5" s="14">
        <f ca="1">INDIRECT(CONCATENATE("'ALL DATA'!",O$1,$N5))</f>
        <v>2014</v>
      </c>
      <c r="B5" s="15">
        <f ca="1">INDIRECT(CONCATENATE("'ALL DATA'!",X$1,$N5))</f>
        <v>301</v>
      </c>
      <c r="C5" s="16">
        <f t="shared" ca="1" si="0"/>
        <v>0.61479591836734693</v>
      </c>
      <c r="D5" s="16">
        <f t="shared" ca="1" si="0"/>
        <v>0.71585903083700442</v>
      </c>
      <c r="E5" s="16">
        <f t="shared" ca="1" si="0"/>
        <v>0.79673321234119787</v>
      </c>
      <c r="N5" s="25">
        <f>3+8*($M$1-1)</f>
        <v>59</v>
      </c>
    </row>
    <row r="8" spans="1:30" ht="15.75" thickBot="1" x14ac:dyDescent="0.3">
      <c r="A8" s="29" t="str">
        <f>CONCATENATE("Table ",N8,"b. College Enrollment Rates in the First Fall after High School Graduation for Classes 2013 and 2014, Student-Weighted Totals")</f>
        <v>Table 36b. College Enrollment Rates in the First Fall after High School Graduation for Classes 2013 and 2014, Student-Weighted Totals</v>
      </c>
      <c r="N8" s="25">
        <f>1+5*($M$1-1)</f>
        <v>36</v>
      </c>
      <c r="Q8" s="25"/>
      <c r="R8" s="5"/>
    </row>
    <row r="9" spans="1:30" ht="30.75" thickBot="1" x14ac:dyDescent="0.3">
      <c r="A9" s="12"/>
      <c r="B9" s="22" t="s">
        <v>36</v>
      </c>
      <c r="C9" s="13" t="s">
        <v>0</v>
      </c>
      <c r="D9" s="13" t="s">
        <v>1</v>
      </c>
      <c r="E9" s="13" t="s">
        <v>2</v>
      </c>
      <c r="F9" s="13" t="s">
        <v>6</v>
      </c>
      <c r="G9" s="13" t="s">
        <v>7</v>
      </c>
      <c r="H9" s="13" t="s">
        <v>3</v>
      </c>
      <c r="I9" s="13" t="s">
        <v>4</v>
      </c>
      <c r="J9" s="9"/>
      <c r="K9" s="9"/>
      <c r="L9" s="9"/>
      <c r="N9" s="26"/>
    </row>
    <row r="10" spans="1:30" ht="15.75" thickBot="1" x14ac:dyDescent="0.3">
      <c r="A10" s="14">
        <f ca="1">INDIRECT(CONCATENATE("'All DATA'!",O$1,$N10))</f>
        <v>2013</v>
      </c>
      <c r="B10" s="15">
        <f t="shared" ref="B10:I11" ca="1" si="1">INDIRECT(CONCATENATE("'All DATA'!",P$1,$N10))</f>
        <v>126189</v>
      </c>
      <c r="C10" s="16">
        <f t="shared" ca="1" si="1"/>
        <v>0.72014993382941461</v>
      </c>
      <c r="D10" s="16">
        <f t="shared" ca="1" si="1"/>
        <v>0.59178692279041756</v>
      </c>
      <c r="E10" s="16">
        <f t="shared" ca="1" si="1"/>
        <v>0.12836301103899705</v>
      </c>
      <c r="F10" s="16">
        <f t="shared" ca="1" si="1"/>
        <v>0.2146225106784268</v>
      </c>
      <c r="G10" s="16">
        <f t="shared" ca="1" si="1"/>
        <v>0.50552742315098775</v>
      </c>
      <c r="H10" s="16">
        <f t="shared" ca="1" si="1"/>
        <v>0.55958918764710075</v>
      </c>
      <c r="I10" s="16">
        <f t="shared" ca="1" si="1"/>
        <v>0.16056074618231383</v>
      </c>
      <c r="N10" s="25">
        <f>2+8*($M$1-1)</f>
        <v>58</v>
      </c>
    </row>
    <row r="11" spans="1:30" s="9" customFormat="1" ht="15.75" thickBot="1" x14ac:dyDescent="0.3">
      <c r="A11" s="14">
        <f ca="1">INDIRECT(CONCATENATE("'All DATA'!",O$1,$N11))</f>
        <v>2014</v>
      </c>
      <c r="B11" s="15">
        <f t="shared" ca="1" si="1"/>
        <v>110969</v>
      </c>
      <c r="C11" s="16">
        <f t="shared" ca="1" si="1"/>
        <v>0.7234362749957195</v>
      </c>
      <c r="D11" s="16">
        <f t="shared" ca="1" si="1"/>
        <v>0.59555371319918171</v>
      </c>
      <c r="E11" s="16">
        <f t="shared" ca="1" si="1"/>
        <v>0.12788256179653776</v>
      </c>
      <c r="F11" s="16">
        <f t="shared" ca="1" si="1"/>
        <v>0.21780857717020069</v>
      </c>
      <c r="G11" s="16">
        <f t="shared" ca="1" si="1"/>
        <v>0.50562769782551886</v>
      </c>
      <c r="H11" s="16">
        <f t="shared" ca="1" si="1"/>
        <v>0.56057097027097658</v>
      </c>
      <c r="I11" s="16">
        <f t="shared" ca="1" si="1"/>
        <v>0.16286530472474295</v>
      </c>
      <c r="J11" s="29"/>
      <c r="K11" s="29"/>
      <c r="L11" s="29"/>
      <c r="M11" s="25"/>
      <c r="N11" s="25">
        <f>3+8*($M$1-1)</f>
        <v>59</v>
      </c>
      <c r="O11" s="26"/>
      <c r="P11" s="26"/>
      <c r="Q11" s="26"/>
      <c r="R11" s="26"/>
      <c r="S11" s="26"/>
      <c r="T11" s="27"/>
      <c r="U11" s="26"/>
      <c r="V11" s="26"/>
      <c r="W11" s="26"/>
      <c r="X11" s="26"/>
      <c r="Y11" s="26"/>
      <c r="Z11" s="26"/>
      <c r="AA11" s="26"/>
      <c r="AB11" s="21"/>
      <c r="AC11" s="21"/>
    </row>
    <row r="12" spans="1:30" x14ac:dyDescent="0.25">
      <c r="Q12" s="25"/>
      <c r="S12" s="5"/>
    </row>
    <row r="13" spans="1:30" x14ac:dyDescent="0.25">
      <c r="Q13" s="25"/>
      <c r="R13" s="5"/>
    </row>
    <row r="14" spans="1:30" x14ac:dyDescent="0.25">
      <c r="A14" s="29" t="str">
        <f>CONCATENATE("Figure ", RIGHT(A8,LEN(A8)-6))</f>
        <v>Figure 36b. College Enrollment Rates in the First Fall after High School Graduation for Classes 2013 and 2014, Student-Weighted Totals</v>
      </c>
      <c r="Q14" s="25"/>
      <c r="U14" s="5"/>
    </row>
    <row r="15" spans="1:30" x14ac:dyDescent="0.25">
      <c r="Q15" s="25"/>
      <c r="X15" s="5"/>
    </row>
    <row r="35" spans="1:14" ht="15.75" thickBot="1" x14ac:dyDescent="0.3">
      <c r="A35" s="11" t="str">
        <f>CONCATENATE("Table ",N35,"a. College Enrollment Rates in the First Year after High School Graduation for Classes 2012 and 2013, School Percentile Distribution")</f>
        <v>Table 37a. College Enrollment Rates in the First Year after High School Graduation for Classes 2012 and 2013, School Percentile Distribution</v>
      </c>
      <c r="N35" s="25">
        <f>2+5*($M$1-1)</f>
        <v>37</v>
      </c>
    </row>
    <row r="36" spans="1:14" ht="30.75" thickBot="1" x14ac:dyDescent="0.3">
      <c r="A36" s="12"/>
      <c r="B36" s="22" t="s">
        <v>37</v>
      </c>
      <c r="C36" s="13" t="s">
        <v>38</v>
      </c>
      <c r="D36" s="13" t="s">
        <v>39</v>
      </c>
      <c r="E36" s="13" t="s">
        <v>40</v>
      </c>
    </row>
    <row r="37" spans="1:14" ht="15.75" thickBot="1" x14ac:dyDescent="0.3">
      <c r="A37" s="14">
        <f ca="1">INDIRECT(CONCATENATE("'ALL DATA'!",O$1,$N37))</f>
        <v>2012</v>
      </c>
      <c r="B37" s="15">
        <f ca="1">INDIRECT(CONCATENATE("'ALL DATA'!",X$1,$N37))</f>
        <v>318</v>
      </c>
      <c r="C37" s="16">
        <f t="shared" ref="C37:E38" ca="1" si="2">INDIRECT(CONCATENATE("'ALL DATA'!",Y$1,$N37))</f>
        <v>0.67419354838709677</v>
      </c>
      <c r="D37" s="16">
        <f t="shared" ca="1" si="2"/>
        <v>0.75929426893401408</v>
      </c>
      <c r="E37" s="16">
        <f t="shared" ca="1" si="2"/>
        <v>0.82899628252788105</v>
      </c>
      <c r="N37" s="25">
        <f>4+8*($M$1-1)</f>
        <v>60</v>
      </c>
    </row>
    <row r="38" spans="1:14" ht="15.75" thickBot="1" x14ac:dyDescent="0.3">
      <c r="A38" s="14">
        <f ca="1">INDIRECT(CONCATENATE("'ALL DATA'!",O$1,$N38))</f>
        <v>2013</v>
      </c>
      <c r="B38" s="15">
        <f ca="1">INDIRECT(CONCATENATE("'ALL DATA'!",X$1,$N38))</f>
        <v>328</v>
      </c>
      <c r="C38" s="16">
        <f t="shared" ca="1" si="2"/>
        <v>0.66987811193297309</v>
      </c>
      <c r="D38" s="16">
        <f t="shared" ca="1" si="2"/>
        <v>0.75576559406671984</v>
      </c>
      <c r="E38" s="16">
        <f t="shared" ca="1" si="2"/>
        <v>0.83117925691025496</v>
      </c>
      <c r="N38" s="25">
        <f>5+8*($M$1-1)</f>
        <v>61</v>
      </c>
    </row>
    <row r="41" spans="1:14" ht="15.75" thickBot="1" x14ac:dyDescent="0.3">
      <c r="A41" s="11" t="str">
        <f>CONCATENATE("Table ",N41,"b. College Enrollment Rates in the First Year after High School Graduation for Classes 2012 and 2013,  Student-Weighted Totals")</f>
        <v>Table 37b. College Enrollment Rates in the First Year after High School Graduation for Classes 2012 and 2013,  Student-Weighted Totals</v>
      </c>
      <c r="N41" s="25">
        <f>2+5*($M$1-1)</f>
        <v>37</v>
      </c>
    </row>
    <row r="42" spans="1:14" ht="30.75" thickBot="1" x14ac:dyDescent="0.3">
      <c r="A42" s="12"/>
      <c r="B42" s="22" t="s">
        <v>36</v>
      </c>
      <c r="C42" s="13" t="s">
        <v>0</v>
      </c>
      <c r="D42" s="13" t="s">
        <v>1</v>
      </c>
      <c r="E42" s="13" t="s">
        <v>2</v>
      </c>
      <c r="F42" s="13" t="s">
        <v>6</v>
      </c>
      <c r="G42" s="13" t="s">
        <v>7</v>
      </c>
      <c r="H42" s="13" t="s">
        <v>3</v>
      </c>
      <c r="I42" s="13" t="s">
        <v>4</v>
      </c>
      <c r="J42" s="9"/>
    </row>
    <row r="43" spans="1:14" ht="15.75" thickBot="1" x14ac:dyDescent="0.3">
      <c r="A43" s="14">
        <f ca="1">INDIRECT(CONCATENATE("'All DATA'!",O$1,$N43))</f>
        <v>2012</v>
      </c>
      <c r="B43" s="15">
        <f t="shared" ref="B43:I44" ca="1" si="3">INDIRECT(CONCATENATE("'All DATA'!",P$1,$N43))</f>
        <v>122729</v>
      </c>
      <c r="C43" s="16">
        <f t="shared" ca="1" si="3"/>
        <v>0.7574330435349429</v>
      </c>
      <c r="D43" s="16">
        <f t="shared" ca="1" si="3"/>
        <v>0.62850670990556434</v>
      </c>
      <c r="E43" s="16">
        <f t="shared" ca="1" si="3"/>
        <v>0.12892633362937855</v>
      </c>
      <c r="F43" s="16">
        <f t="shared" ca="1" si="3"/>
        <v>0.25947412591970925</v>
      </c>
      <c r="G43" s="16">
        <f t="shared" ca="1" si="3"/>
        <v>0.49795891761523359</v>
      </c>
      <c r="H43" s="16">
        <f t="shared" ca="1" si="3"/>
        <v>0.60392409292017368</v>
      </c>
      <c r="I43" s="16">
        <f t="shared" ca="1" si="3"/>
        <v>0.15350895061476913</v>
      </c>
      <c r="N43" s="25">
        <f>4+8*($M$1-1)</f>
        <v>60</v>
      </c>
    </row>
    <row r="44" spans="1:14" ht="15.75" thickBot="1" x14ac:dyDescent="0.3">
      <c r="A44" s="14">
        <f ca="1">INDIRECT(CONCATENATE("'All DATA'!",O$1,$N44))</f>
        <v>2013</v>
      </c>
      <c r="B44" s="15">
        <f t="shared" ca="1" si="3"/>
        <v>126189</v>
      </c>
      <c r="C44" s="16">
        <f t="shared" ca="1" si="3"/>
        <v>0.7574273510369367</v>
      </c>
      <c r="D44" s="16">
        <f t="shared" ca="1" si="3"/>
        <v>0.62452353216207435</v>
      </c>
      <c r="E44" s="16">
        <f t="shared" ca="1" si="3"/>
        <v>0.1329038188748623</v>
      </c>
      <c r="F44" s="16">
        <f t="shared" ca="1" si="3"/>
        <v>0.23729485137373305</v>
      </c>
      <c r="G44" s="16">
        <f t="shared" ca="1" si="3"/>
        <v>0.52013249966320363</v>
      </c>
      <c r="H44" s="16">
        <f t="shared" ca="1" si="3"/>
        <v>0.59117672697303247</v>
      </c>
      <c r="I44" s="16">
        <f t="shared" ca="1" si="3"/>
        <v>0.16625062406390415</v>
      </c>
      <c r="N44" s="25">
        <f>5+8*($M$1-1)</f>
        <v>61</v>
      </c>
    </row>
    <row r="47" spans="1:14" x14ac:dyDescent="0.25">
      <c r="A47" s="29" t="str">
        <f>CONCATENATE("Figure ", RIGHT(A41,LEN(A41)-6))</f>
        <v>Figure 37b. College Enrollment Rates in the First Year after High School Graduation for Classes 2012 and 2013,  Student-Weighted Totals</v>
      </c>
    </row>
    <row r="68" spans="1:29" ht="15.75" thickBot="1" x14ac:dyDescent="0.3">
      <c r="A68" s="11" t="str">
        <f>CONCATENATE("Table ",N68,"a. College Enrollment Rates in the First Two Years after High School Graduation for Classes 2011 and 2012,  School Percentile Distribution")</f>
        <v>Table 38a. College Enrollment Rates in the First Two Years after High School Graduation for Classes 2011 and 2012,  School Percentile Distribution</v>
      </c>
      <c r="N68" s="25">
        <f>3+5*($M$1-1)</f>
        <v>38</v>
      </c>
    </row>
    <row r="69" spans="1:29" ht="30.75" thickBot="1" x14ac:dyDescent="0.3">
      <c r="A69" s="12"/>
      <c r="B69" s="22" t="s">
        <v>37</v>
      </c>
      <c r="C69" s="13" t="s">
        <v>38</v>
      </c>
      <c r="D69" s="13" t="s">
        <v>39</v>
      </c>
      <c r="E69" s="13" t="s">
        <v>40</v>
      </c>
    </row>
    <row r="70" spans="1:29" ht="15.75" thickBot="1" x14ac:dyDescent="0.3">
      <c r="A70" s="14">
        <f ca="1">INDIRECT(CONCATENATE("'ALL DATA'!",O$1,$N70))</f>
        <v>2011</v>
      </c>
      <c r="B70" s="15">
        <f ca="1">INDIRECT(CONCATENATE("'ALL DATA'!",X$1,$N70))</f>
        <v>323</v>
      </c>
      <c r="C70" s="16">
        <f t="shared" ref="C70:E71" ca="1" si="4">INDIRECT(CONCATENATE("'ALL DATA'!",Y$1,$N70))</f>
        <v>0.72075471698113203</v>
      </c>
      <c r="D70" s="16">
        <f t="shared" ca="1" si="4"/>
        <v>0.80506329113924047</v>
      </c>
      <c r="E70" s="16">
        <f t="shared" ca="1" si="4"/>
        <v>0.86906584992343028</v>
      </c>
      <c r="N70" s="25">
        <f>6+8*($M$1-1)</f>
        <v>62</v>
      </c>
    </row>
    <row r="71" spans="1:29" ht="15.75" thickBot="1" x14ac:dyDescent="0.3">
      <c r="A71" s="14">
        <f ca="1">INDIRECT(CONCATENATE("'ALL DATA'!",O$1,$N71))</f>
        <v>2012</v>
      </c>
      <c r="B71" s="15">
        <f ca="1">INDIRECT(CONCATENATE("'ALL DATA'!",X$1,$N71))</f>
        <v>318</v>
      </c>
      <c r="C71" s="16">
        <f t="shared" ca="1" si="4"/>
        <v>0.72535211267605637</v>
      </c>
      <c r="D71" s="16">
        <f t="shared" ca="1" si="4"/>
        <v>0.80736153857481563</v>
      </c>
      <c r="E71" s="16">
        <f t="shared" ca="1" si="4"/>
        <v>0.86804451510333869</v>
      </c>
      <c r="N71" s="25">
        <f>7+8*($M$1-1)</f>
        <v>63</v>
      </c>
    </row>
    <row r="74" spans="1:29" ht="15.75" thickBot="1" x14ac:dyDescent="0.3">
      <c r="A74" s="11" t="str">
        <f>CONCATENATE("Table ",N74,"b. College Enrollment Rates in the First Two Years after High School Graduation for Class 2011 and 2012,  Student-Weighted Totals")</f>
        <v>Table 38b. College Enrollment Rates in the First Two Years after High School Graduation for Class 2011 and 2012,  Student-Weighted Totals</v>
      </c>
      <c r="N74" s="25">
        <f>3+5*($M$1-1)</f>
        <v>38</v>
      </c>
    </row>
    <row r="75" spans="1:29" ht="30.75" thickBot="1" x14ac:dyDescent="0.3">
      <c r="A75" s="12"/>
      <c r="B75" s="22" t="s">
        <v>36</v>
      </c>
      <c r="C75" s="13" t="s">
        <v>0</v>
      </c>
      <c r="D75" s="13" t="s">
        <v>1</v>
      </c>
      <c r="E75" s="13" t="s">
        <v>2</v>
      </c>
      <c r="F75" s="13" t="s">
        <v>6</v>
      </c>
      <c r="G75" s="13" t="s">
        <v>7</v>
      </c>
      <c r="H75" s="13" t="s">
        <v>3</v>
      </c>
      <c r="I75" s="13" t="s">
        <v>4</v>
      </c>
      <c r="J75" s="9"/>
      <c r="K75" s="9"/>
      <c r="L75" s="9"/>
      <c r="N75" s="26"/>
    </row>
    <row r="76" spans="1:29" ht="15.75" thickBot="1" x14ac:dyDescent="0.3">
      <c r="A76" s="14">
        <f t="shared" ref="A76:I77" ca="1" si="5">INDIRECT(CONCATENATE("'All DATA'!",O$1,$N76))</f>
        <v>2011</v>
      </c>
      <c r="B76" s="15">
        <f t="shared" ca="1" si="5"/>
        <v>123776</v>
      </c>
      <c r="C76" s="16">
        <f t="shared" ca="1" si="5"/>
        <v>0.80141546018614274</v>
      </c>
      <c r="D76" s="16">
        <f t="shared" ca="1" si="5"/>
        <v>0.66892612461220269</v>
      </c>
      <c r="E76" s="16">
        <f t="shared" ca="1" si="5"/>
        <v>0.13248933557394002</v>
      </c>
      <c r="F76" s="16">
        <f t="shared" ca="1" si="5"/>
        <v>0.28919984488107547</v>
      </c>
      <c r="G76" s="16">
        <f t="shared" ca="1" si="5"/>
        <v>0.51221561530506721</v>
      </c>
      <c r="H76" s="16">
        <f t="shared" ca="1" si="5"/>
        <v>0.64333150206825229</v>
      </c>
      <c r="I76" s="16">
        <f t="shared" ca="1" si="5"/>
        <v>0.15808395811789039</v>
      </c>
      <c r="K76" s="5"/>
      <c r="L76" s="5"/>
      <c r="N76" s="25">
        <f>6+8*($M$1-1)</f>
        <v>62</v>
      </c>
    </row>
    <row r="77" spans="1:29" ht="15.75" thickBot="1" x14ac:dyDescent="0.3">
      <c r="A77" s="14">
        <f ca="1">INDIRECT(CONCATENATE("'All DATA'!",O$1,$N77))</f>
        <v>2012</v>
      </c>
      <c r="B77" s="15">
        <f t="shared" ca="1" si="5"/>
        <v>122729</v>
      </c>
      <c r="C77" s="16">
        <f t="shared" ca="1" si="5"/>
        <v>0.80164427315467413</v>
      </c>
      <c r="D77" s="16">
        <f t="shared" ca="1" si="5"/>
        <v>0.66632173324968014</v>
      </c>
      <c r="E77" s="16">
        <f t="shared" ca="1" si="5"/>
        <v>0.13532253990499393</v>
      </c>
      <c r="F77" s="16">
        <f t="shared" ca="1" si="5"/>
        <v>0.28912481972475945</v>
      </c>
      <c r="G77" s="16">
        <f t="shared" ca="1" si="5"/>
        <v>0.51251945342991467</v>
      </c>
      <c r="H77" s="16">
        <f t="shared" ca="1" si="5"/>
        <v>0.63950655509292831</v>
      </c>
      <c r="I77" s="16">
        <f t="shared" ca="1" si="5"/>
        <v>0.16213771806174579</v>
      </c>
      <c r="K77" s="5"/>
      <c r="L77" s="5"/>
      <c r="N77" s="25">
        <f>7+8*($M$1-1)</f>
        <v>63</v>
      </c>
    </row>
    <row r="78" spans="1:29" s="9" customFormat="1" x14ac:dyDescent="0.25">
      <c r="A78" s="6"/>
      <c r="B78" s="7"/>
      <c r="C78" s="8"/>
      <c r="D78" s="8"/>
      <c r="E78" s="8"/>
      <c r="F78" s="8"/>
      <c r="G78" s="8"/>
      <c r="H78" s="8"/>
      <c r="I78" s="8"/>
      <c r="J78" s="5"/>
      <c r="K78" s="29"/>
      <c r="L78" s="29"/>
      <c r="M78" s="25"/>
      <c r="N78" s="25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1"/>
      <c r="AC78" s="21"/>
    </row>
    <row r="79" spans="1:29" x14ac:dyDescent="0.25">
      <c r="N79" s="5"/>
      <c r="Q79" s="25"/>
    </row>
    <row r="80" spans="1:29" x14ac:dyDescent="0.25">
      <c r="A80" s="29" t="str">
        <f>CONCATENATE("Figure ", RIGHT(A74,LEN(A74)-6))</f>
        <v>Figure 38b. College Enrollment Rates in the First Two Years after High School Graduation for Class 2011 and 2012,  Student-Weighted Totals</v>
      </c>
      <c r="Q80" s="25"/>
    </row>
    <row r="81" spans="17:17" x14ac:dyDescent="0.25">
      <c r="Q81" s="25"/>
    </row>
    <row r="101" spans="1:29" ht="15.75" thickBot="1" x14ac:dyDescent="0.3">
      <c r="A101" s="11" t="str">
        <f>CONCATENATE("Table ",N101,"a. Persistence Rates from First to Second Year of College for Class of 2012, School Percentile Distribution")</f>
        <v>Table 39a. Persistence Rates from First to Second Year of College for Class of 2012, School Percentile Distribution</v>
      </c>
      <c r="N101" s="25">
        <f>4+5*($M$1-1)</f>
        <v>39</v>
      </c>
    </row>
    <row r="102" spans="1:29" ht="30.75" thickBot="1" x14ac:dyDescent="0.3">
      <c r="A102" s="12"/>
      <c r="B102" s="22" t="s">
        <v>37</v>
      </c>
      <c r="C102" s="13" t="s">
        <v>38</v>
      </c>
      <c r="D102" s="13" t="s">
        <v>39</v>
      </c>
      <c r="E102" s="13" t="s">
        <v>40</v>
      </c>
    </row>
    <row r="103" spans="1:29" ht="15.75" thickBot="1" x14ac:dyDescent="0.3">
      <c r="A103" s="14">
        <f ca="1">INDIRECT(CONCATENATE("'ALL DATA'!",O$1,$N103))</f>
        <v>2012</v>
      </c>
      <c r="B103" s="15">
        <f ca="1">INDIRECT(CONCATENATE("'ALL DATA'!",X$1,$N103))</f>
        <v>318</v>
      </c>
      <c r="C103" s="16">
        <f t="shared" ref="C103:E103" ca="1" si="6">INDIRECT(CONCATENATE("'ALL DATA'!",Y$1,$N103))</f>
        <v>0.839622641509434</v>
      </c>
      <c r="D103" s="16">
        <f t="shared" ca="1" si="6"/>
        <v>0.88804529476171268</v>
      </c>
      <c r="E103" s="16">
        <f t="shared" ca="1" si="6"/>
        <v>0.92469352014010509</v>
      </c>
      <c r="N103" s="25">
        <f>8+8*($M$1-1)</f>
        <v>64</v>
      </c>
    </row>
    <row r="106" spans="1:29" ht="15.75" thickBot="1" x14ac:dyDescent="0.3">
      <c r="A106" s="11" t="str">
        <f>CONCATENATE("Table ",N106,"b. Persistence Rates from First to Second Year of College for Class of 2012, Student-Weighted Totals")</f>
        <v>Table 39b. Persistence Rates from First to Second Year of College for Class of 2012, Student-Weighted Totals</v>
      </c>
      <c r="N106" s="25">
        <f>4+5*($M$1-1)</f>
        <v>39</v>
      </c>
    </row>
    <row r="107" spans="1:29" ht="45.75" thickBot="1" x14ac:dyDescent="0.3">
      <c r="A107" s="12"/>
      <c r="B107" s="22" t="s">
        <v>5</v>
      </c>
      <c r="C107" s="13" t="s">
        <v>0</v>
      </c>
      <c r="D107" s="13" t="s">
        <v>1</v>
      </c>
      <c r="E107" s="13" t="s">
        <v>2</v>
      </c>
      <c r="F107" s="13" t="s">
        <v>6</v>
      </c>
      <c r="G107" s="13" t="s">
        <v>7</v>
      </c>
      <c r="H107" s="13" t="s">
        <v>3</v>
      </c>
      <c r="I107" s="13" t="s">
        <v>4</v>
      </c>
      <c r="J107" s="9"/>
      <c r="K107" s="9"/>
      <c r="L107" s="9"/>
      <c r="N107" s="26"/>
    </row>
    <row r="108" spans="1:29" ht="15.75" thickBot="1" x14ac:dyDescent="0.3">
      <c r="A108" s="14">
        <f ca="1">INDIRECT(CONCATENATE("'All DATA'!",O$1,$N108))</f>
        <v>2012</v>
      </c>
      <c r="B108" s="15">
        <f t="shared" ref="B108:I108" ca="1" si="7">INDIRECT(CONCATENATE("'All DATA'!",P$1,$N108))</f>
        <v>92959</v>
      </c>
      <c r="C108" s="16">
        <f t="shared" ca="1" si="7"/>
        <v>0.88962876106670685</v>
      </c>
      <c r="D108" s="16">
        <f t="shared" ca="1" si="7"/>
        <v>0.88190987347023442</v>
      </c>
      <c r="E108" s="16">
        <f t="shared" ca="1" si="7"/>
        <v>0.92725778929406555</v>
      </c>
      <c r="F108" s="16">
        <f t="shared" ca="1" si="7"/>
        <v>0.79415920866698064</v>
      </c>
      <c r="G108" s="16">
        <f t="shared" ca="1" si="7"/>
        <v>0.93937559315377817</v>
      </c>
      <c r="H108" s="16">
        <f t="shared" ca="1" si="7"/>
        <v>0.88030059768750257</v>
      </c>
      <c r="I108" s="16">
        <f t="shared" ca="1" si="7"/>
        <v>0.92632696390658176</v>
      </c>
      <c r="K108" s="5"/>
      <c r="L108" s="5"/>
      <c r="N108" s="25">
        <f>8+8*($M$1-1)</f>
        <v>64</v>
      </c>
    </row>
    <row r="109" spans="1:29" s="9" customFormat="1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5"/>
      <c r="K109" s="29"/>
      <c r="L109" s="29"/>
      <c r="M109" s="25"/>
      <c r="N109" s="25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1"/>
      <c r="AC109" s="21"/>
    </row>
    <row r="110" spans="1:29" x14ac:dyDescent="0.25">
      <c r="N110" s="5"/>
      <c r="Q110" s="25"/>
    </row>
    <row r="111" spans="1:29" x14ac:dyDescent="0.25">
      <c r="A111" s="29" t="str">
        <f>CONCATENATE("Figure ", RIGHT(A106,LEN(A106)-6))</f>
        <v>Figure 39b. Persistence Rates from First to Second Year of College for Class of 2012, Student-Weighted Totals</v>
      </c>
      <c r="Q111" s="25"/>
    </row>
    <row r="112" spans="1:29" x14ac:dyDescent="0.25">
      <c r="Q112" s="25"/>
    </row>
    <row r="132" spans="1:29" ht="15.75" thickBot="1" x14ac:dyDescent="0.3">
      <c r="A132" s="11" t="str">
        <f>CONCATENATE("Table ",N132,"a. Six-Year Completion Rates for Class of 2008, School Percentile Distribution")</f>
        <v>Table 40a. Six-Year Completion Rates for Class of 2008, School Percentile Distribution</v>
      </c>
      <c r="N132" s="25">
        <f>5+5*($M$1-1)</f>
        <v>40</v>
      </c>
    </row>
    <row r="133" spans="1:29" ht="30.75" thickBot="1" x14ac:dyDescent="0.3">
      <c r="A133" s="12"/>
      <c r="B133" s="22" t="s">
        <v>37</v>
      </c>
      <c r="C133" s="13" t="s">
        <v>38</v>
      </c>
      <c r="D133" s="13" t="s">
        <v>39</v>
      </c>
      <c r="E133" s="13" t="s">
        <v>40</v>
      </c>
    </row>
    <row r="134" spans="1:29" ht="15.75" thickBot="1" x14ac:dyDescent="0.3">
      <c r="A134" s="14">
        <f ca="1">INDIRECT(CONCATENATE("'ALL DATA'!",O$1,$N134))</f>
        <v>2008</v>
      </c>
      <c r="B134" s="15">
        <f ca="1">INDIRECT(CONCATENATE("'ALL DATA'!",X$1,$N134))</f>
        <v>338</v>
      </c>
      <c r="C134" s="16">
        <f t="shared" ref="C134:E134" ca="1" si="8">INDIRECT(CONCATENATE("'ALL DATA'!",Y$1,$N134))</f>
        <v>0.34510869565217389</v>
      </c>
      <c r="D134" s="16">
        <f t="shared" ca="1" si="8"/>
        <v>0.44844623142973972</v>
      </c>
      <c r="E134" s="16">
        <f t="shared" ca="1" si="8"/>
        <v>0.55000000000000004</v>
      </c>
      <c r="N134" s="25">
        <f>9+8*($M$1-1)</f>
        <v>65</v>
      </c>
    </row>
    <row r="137" spans="1:29" ht="15.75" thickBot="1" x14ac:dyDescent="0.3">
      <c r="A137" s="11" t="str">
        <f>CONCATENATE("Table ",N137,"b. Six-Year Completion Rates for Class of 2008, Student-Weighted Totals")</f>
        <v>Table 40b. Six-Year Completion Rates for Class of 2008, Student-Weighted Totals</v>
      </c>
      <c r="N137" s="25">
        <f>5+5*($M$1-1)</f>
        <v>40</v>
      </c>
    </row>
    <row r="138" spans="1:29" ht="30.75" thickBot="1" x14ac:dyDescent="0.3">
      <c r="A138" s="12"/>
      <c r="B138" s="22" t="s">
        <v>36</v>
      </c>
      <c r="C138" s="13" t="s">
        <v>0</v>
      </c>
      <c r="D138" s="13" t="s">
        <v>1</v>
      </c>
      <c r="E138" s="13" t="s">
        <v>2</v>
      </c>
      <c r="F138" s="13" t="s">
        <v>6</v>
      </c>
      <c r="G138" s="13" t="s">
        <v>7</v>
      </c>
      <c r="H138" s="13" t="s">
        <v>3</v>
      </c>
      <c r="I138" s="13" t="s">
        <v>4</v>
      </c>
      <c r="J138" s="9"/>
      <c r="K138" s="9"/>
      <c r="L138" s="9"/>
      <c r="N138" s="26"/>
    </row>
    <row r="139" spans="1:29" ht="15.75" thickBot="1" x14ac:dyDescent="0.3">
      <c r="A139" s="14">
        <f ca="1">INDIRECT(CONCATENATE("'All DATA'!",O$1,$N139))</f>
        <v>2008</v>
      </c>
      <c r="B139" s="15">
        <f t="shared" ref="B139:I139" ca="1" si="9">INDIRECT(CONCATENATE("'All DATA'!",P$1,$N139))</f>
        <v>126356</v>
      </c>
      <c r="C139" s="16">
        <f t="shared" ca="1" si="9"/>
        <v>0.46747285447465892</v>
      </c>
      <c r="D139" s="16">
        <f t="shared" ca="1" si="9"/>
        <v>0.36071100699610625</v>
      </c>
      <c r="E139" s="16">
        <f t="shared" ca="1" si="9"/>
        <v>0.10676184747855266</v>
      </c>
      <c r="F139" s="16">
        <f t="shared" ca="1" si="9"/>
        <v>7.4511697109753389E-2</v>
      </c>
      <c r="G139" s="16">
        <f t="shared" ca="1" si="9"/>
        <v>0.3929611573649055</v>
      </c>
      <c r="H139" s="16">
        <f t="shared" ca="1" si="9"/>
        <v>0.35608914495552252</v>
      </c>
      <c r="I139" s="16">
        <f t="shared" ca="1" si="9"/>
        <v>0.11138370951913641</v>
      </c>
      <c r="K139" s="5"/>
      <c r="L139" s="5"/>
      <c r="N139" s="25">
        <f>9+8*($M$1-1)</f>
        <v>65</v>
      </c>
    </row>
    <row r="140" spans="1:29" s="9" customForma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5"/>
      <c r="K140" s="29"/>
      <c r="L140" s="29"/>
      <c r="M140" s="25"/>
      <c r="N140" s="25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1"/>
      <c r="AC140" s="21"/>
    </row>
    <row r="141" spans="1:29" x14ac:dyDescent="0.25">
      <c r="N141" s="5"/>
      <c r="Q141" s="25"/>
    </row>
    <row r="142" spans="1:29" x14ac:dyDescent="0.25">
      <c r="A142" s="29" t="str">
        <f>CONCATENATE("Figure ", RIGHT(A137,LEN(A137)-6))</f>
        <v>Figure 40b. Six-Year Completion Rates for Class of 2008, Student-Weighted Totals</v>
      </c>
      <c r="Q142" s="25"/>
    </row>
    <row r="143" spans="1:29" x14ac:dyDescent="0.25">
      <c r="Q143" s="25"/>
    </row>
  </sheetData>
  <sheetProtection password="C75E" sheet="1" objects="1" scenarios="1"/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All DATA</vt:lpstr>
      <vt:lpstr>group (1)</vt:lpstr>
      <vt:lpstr>group (2)</vt:lpstr>
      <vt:lpstr>group (3)</vt:lpstr>
      <vt:lpstr>group (4)</vt:lpstr>
      <vt:lpstr>group (5)</vt:lpstr>
      <vt:lpstr>group (6)</vt:lpstr>
      <vt:lpstr>group (7)</vt:lpstr>
      <vt:lpstr>group (8)</vt:lpstr>
      <vt:lpstr>group (9)</vt:lpstr>
      <vt:lpstr>group (10)</vt:lpstr>
      <vt:lpstr>group (11)</vt:lpstr>
      <vt:lpstr>group (12)</vt:lpstr>
      <vt:lpstr>'group (1)'!Print_Area</vt:lpstr>
      <vt:lpstr>'group (10)'!Print_Area</vt:lpstr>
      <vt:lpstr>'group (11)'!Print_Area</vt:lpstr>
      <vt:lpstr>'group (12)'!Print_Area</vt:lpstr>
      <vt:lpstr>'group (2)'!Print_Area</vt:lpstr>
      <vt:lpstr>'group (3)'!Print_Area</vt:lpstr>
      <vt:lpstr>'group (4)'!Print_Area</vt:lpstr>
      <vt:lpstr>'group (5)'!Print_Area</vt:lpstr>
      <vt:lpstr>'group (6)'!Print_Area</vt:lpstr>
      <vt:lpstr>'group (7)'!Print_Area</vt:lpstr>
      <vt:lpstr>'group (8)'!Print_Area</vt:lpstr>
      <vt:lpstr>'group (9)'!Print_Area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2014-04-30T12:07:14Z</cp:lastPrinted>
  <dcterms:created xsi:type="dcterms:W3CDTF">2013-05-01T18:07:04Z</dcterms:created>
  <dcterms:modified xsi:type="dcterms:W3CDTF">2015-09-01T17:19:49Z</dcterms:modified>
</cp:coreProperties>
</file>